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 Завершенные конкурсы\17 07 07 2183 р Левобеоежье(Турдеево), Деком\Лот №2 Деком 3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  <definedName name="_xlnm.Print_Area" localSheetId="0">лот1!$A$1:$BM$42</definedName>
  </definedNames>
  <calcPr calcId="152511"/>
</workbook>
</file>

<file path=xl/calcChain.xml><?xml version="1.0" encoding="utf-8"?>
<calcChain xmlns="http://schemas.openxmlformats.org/spreadsheetml/2006/main">
  <c r="BK34" i="3" l="1"/>
  <c r="BK33" i="3"/>
  <c r="BJ33" i="3"/>
  <c r="BI34" i="3"/>
  <c r="BI33" i="3"/>
  <c r="BG35" i="3"/>
  <c r="BE13" i="3"/>
  <c r="BF13" i="3"/>
  <c r="BG13" i="3"/>
  <c r="BH13" i="3"/>
  <c r="BE14" i="3"/>
  <c r="BF14" i="3"/>
  <c r="BG14" i="3"/>
  <c r="BH14" i="3"/>
  <c r="BE15" i="3"/>
  <c r="BF15" i="3"/>
  <c r="BG15" i="3"/>
  <c r="BH15" i="3"/>
  <c r="BE16" i="3"/>
  <c r="BF16" i="3"/>
  <c r="BG16" i="3"/>
  <c r="BH16" i="3"/>
  <c r="BE17" i="3"/>
  <c r="BF17" i="3"/>
  <c r="BG17" i="3"/>
  <c r="BH17" i="3"/>
  <c r="BE18" i="3"/>
  <c r="BF18" i="3"/>
  <c r="BG18" i="3"/>
  <c r="BH18" i="3"/>
  <c r="BE19" i="3"/>
  <c r="BF19" i="3"/>
  <c r="BG19" i="3"/>
  <c r="BH19" i="3"/>
  <c r="BE21" i="3"/>
  <c r="BF21" i="3"/>
  <c r="BG21" i="3"/>
  <c r="BH21" i="3"/>
  <c r="BE22" i="3"/>
  <c r="BF22" i="3"/>
  <c r="BG22" i="3"/>
  <c r="BH22" i="3"/>
  <c r="BE23" i="3"/>
  <c r="BF23" i="3"/>
  <c r="BG23" i="3"/>
  <c r="BH23" i="3"/>
  <c r="BE25" i="3"/>
  <c r="BF25" i="3"/>
  <c r="BG25" i="3"/>
  <c r="BH25" i="3"/>
  <c r="BE26" i="3"/>
  <c r="BF26" i="3"/>
  <c r="BG26" i="3"/>
  <c r="BH26" i="3"/>
  <c r="BE27" i="3"/>
  <c r="BF27" i="3"/>
  <c r="BG27" i="3"/>
  <c r="BH27" i="3"/>
  <c r="BE28" i="3"/>
  <c r="BF28" i="3"/>
  <c r="BG28" i="3"/>
  <c r="BH28" i="3"/>
  <c r="BE29" i="3"/>
  <c r="BF29" i="3"/>
  <c r="BG29" i="3"/>
  <c r="BH29" i="3"/>
  <c r="BE31" i="3"/>
  <c r="BF31" i="3"/>
  <c r="BG31" i="3"/>
  <c r="BH31" i="3"/>
  <c r="BE32" i="3"/>
  <c r="BF32" i="3"/>
  <c r="BG32" i="3"/>
  <c r="BH32" i="3"/>
  <c r="AU13" i="3"/>
  <c r="AV13" i="3"/>
  <c r="AW13" i="3"/>
  <c r="AX13" i="3"/>
  <c r="AY13" i="3"/>
  <c r="AZ13" i="3"/>
  <c r="BA13" i="3"/>
  <c r="BB13" i="3"/>
  <c r="BC13" i="3"/>
  <c r="BD13" i="3"/>
  <c r="AU14" i="3"/>
  <c r="AV14" i="3"/>
  <c r="AW14" i="3"/>
  <c r="AX14" i="3"/>
  <c r="AY14" i="3"/>
  <c r="AZ14" i="3"/>
  <c r="BA14" i="3"/>
  <c r="BB14" i="3"/>
  <c r="BC14" i="3"/>
  <c r="BD14" i="3"/>
  <c r="AU15" i="3"/>
  <c r="AV15" i="3"/>
  <c r="AW15" i="3"/>
  <c r="AX15" i="3"/>
  <c r="AY15" i="3"/>
  <c r="AZ15" i="3"/>
  <c r="BA15" i="3"/>
  <c r="BB15" i="3"/>
  <c r="BC15" i="3"/>
  <c r="BD15" i="3"/>
  <c r="AU16" i="3"/>
  <c r="AV16" i="3"/>
  <c r="AW16" i="3"/>
  <c r="AX16" i="3"/>
  <c r="AY16" i="3"/>
  <c r="AZ16" i="3"/>
  <c r="BA16" i="3"/>
  <c r="BB16" i="3"/>
  <c r="BC16" i="3"/>
  <c r="BD16" i="3"/>
  <c r="AU17" i="3"/>
  <c r="AV17" i="3"/>
  <c r="AW17" i="3"/>
  <c r="AX17" i="3"/>
  <c r="AY17" i="3"/>
  <c r="AZ17" i="3"/>
  <c r="BA17" i="3"/>
  <c r="BB17" i="3"/>
  <c r="BC17" i="3"/>
  <c r="BD17" i="3"/>
  <c r="AU18" i="3"/>
  <c r="AV18" i="3"/>
  <c r="AW18" i="3"/>
  <c r="AX18" i="3"/>
  <c r="AY18" i="3"/>
  <c r="AZ18" i="3"/>
  <c r="BA18" i="3"/>
  <c r="BB18" i="3"/>
  <c r="BC18" i="3"/>
  <c r="BD18" i="3"/>
  <c r="AU19" i="3"/>
  <c r="AV19" i="3"/>
  <c r="AW19" i="3"/>
  <c r="AX19" i="3"/>
  <c r="AY19" i="3"/>
  <c r="AZ19" i="3"/>
  <c r="BA19" i="3"/>
  <c r="BB19" i="3"/>
  <c r="BC19" i="3"/>
  <c r="BD19" i="3"/>
  <c r="AU21" i="3"/>
  <c r="AV21" i="3"/>
  <c r="AW21" i="3"/>
  <c r="AX21" i="3"/>
  <c r="AY21" i="3"/>
  <c r="AZ21" i="3"/>
  <c r="BA21" i="3"/>
  <c r="BB21" i="3"/>
  <c r="BC21" i="3"/>
  <c r="BD21" i="3"/>
  <c r="AU22" i="3"/>
  <c r="AU20" i="3" s="1"/>
  <c r="AV22" i="3"/>
  <c r="AW22" i="3"/>
  <c r="AX22" i="3"/>
  <c r="AY22" i="3"/>
  <c r="AY20" i="3" s="1"/>
  <c r="AZ22" i="3"/>
  <c r="BA22" i="3"/>
  <c r="BB22" i="3"/>
  <c r="BC22" i="3"/>
  <c r="BC20" i="3" s="1"/>
  <c r="BD22" i="3"/>
  <c r="AU23" i="3"/>
  <c r="AV23" i="3"/>
  <c r="AW23" i="3"/>
  <c r="AX23" i="3"/>
  <c r="AY23" i="3"/>
  <c r="AZ23" i="3"/>
  <c r="BA23" i="3"/>
  <c r="BB23" i="3"/>
  <c r="BC23" i="3"/>
  <c r="BD23" i="3"/>
  <c r="AU25" i="3"/>
  <c r="AV25" i="3"/>
  <c r="AW25" i="3"/>
  <c r="AX25" i="3"/>
  <c r="AY25" i="3"/>
  <c r="AZ25" i="3"/>
  <c r="BA25" i="3"/>
  <c r="BB25" i="3"/>
  <c r="BC25" i="3"/>
  <c r="BD25" i="3"/>
  <c r="AU26" i="3"/>
  <c r="AV26" i="3"/>
  <c r="AW26" i="3"/>
  <c r="AX26" i="3"/>
  <c r="AY26" i="3"/>
  <c r="AZ26" i="3"/>
  <c r="BA26" i="3"/>
  <c r="BB26" i="3"/>
  <c r="BC26" i="3"/>
  <c r="BD26" i="3"/>
  <c r="AU27" i="3"/>
  <c r="AV27" i="3"/>
  <c r="AW27" i="3"/>
  <c r="AX27" i="3"/>
  <c r="AY27" i="3"/>
  <c r="AZ27" i="3"/>
  <c r="BA27" i="3"/>
  <c r="BB27" i="3"/>
  <c r="BC27" i="3"/>
  <c r="BD27" i="3"/>
  <c r="AU28" i="3"/>
  <c r="AV28" i="3"/>
  <c r="AW28" i="3"/>
  <c r="AX28" i="3"/>
  <c r="AY28" i="3"/>
  <c r="AZ28" i="3"/>
  <c r="BA28" i="3"/>
  <c r="BB28" i="3"/>
  <c r="BC28" i="3"/>
  <c r="BD28" i="3"/>
  <c r="AU29" i="3"/>
  <c r="AV29" i="3"/>
  <c r="AW29" i="3"/>
  <c r="AX29" i="3"/>
  <c r="AY29" i="3"/>
  <c r="AZ29" i="3"/>
  <c r="BA29" i="3"/>
  <c r="BB29" i="3"/>
  <c r="BC29" i="3"/>
  <c r="BD29" i="3"/>
  <c r="AU31" i="3"/>
  <c r="AV31" i="3"/>
  <c r="AW31" i="3"/>
  <c r="AX31" i="3"/>
  <c r="AY31" i="3"/>
  <c r="AZ31" i="3"/>
  <c r="BA31" i="3"/>
  <c r="BB31" i="3"/>
  <c r="BC31" i="3"/>
  <c r="BD31" i="3"/>
  <c r="AU32" i="3"/>
  <c r="AV32" i="3"/>
  <c r="AW32" i="3"/>
  <c r="AX32" i="3"/>
  <c r="AY32" i="3"/>
  <c r="AZ32" i="3"/>
  <c r="BA32" i="3"/>
  <c r="BB32" i="3"/>
  <c r="BC32" i="3"/>
  <c r="BD32" i="3"/>
  <c r="AT32" i="3"/>
  <c r="AT31" i="3"/>
  <c r="AT29" i="3"/>
  <c r="AT28" i="3"/>
  <c r="AT27" i="3"/>
  <c r="AT26" i="3"/>
  <c r="AT25" i="3"/>
  <c r="AT23" i="3"/>
  <c r="AT22" i="3"/>
  <c r="AT21" i="3"/>
  <c r="AT19" i="3"/>
  <c r="AT18" i="3"/>
  <c r="AT17" i="3"/>
  <c r="AT16" i="3"/>
  <c r="AT15" i="3"/>
  <c r="AT14" i="3"/>
  <c r="AT13" i="3"/>
  <c r="AP32" i="3"/>
  <c r="AP31" i="3"/>
  <c r="AP29" i="3"/>
  <c r="AP28" i="3"/>
  <c r="AP27" i="3"/>
  <c r="AP26" i="3"/>
  <c r="AP25" i="3"/>
  <c r="AP23" i="3"/>
  <c r="AP22" i="3"/>
  <c r="AP21" i="3"/>
  <c r="AP18" i="3"/>
  <c r="AP17" i="3"/>
  <c r="AP16" i="3"/>
  <c r="AP15" i="3"/>
  <c r="AP14" i="3"/>
  <c r="AP13" i="3"/>
  <c r="BB20" i="3" l="1"/>
  <c r="AX20" i="3"/>
  <c r="AZ20" i="3"/>
  <c r="BH24" i="3"/>
  <c r="BH20" i="3"/>
  <c r="BH12" i="3"/>
  <c r="BC24" i="3"/>
  <c r="AY24" i="3"/>
  <c r="BA24" i="3"/>
  <c r="BC12" i="3"/>
  <c r="AY12" i="3"/>
  <c r="BA12" i="3"/>
  <c r="BG24" i="3"/>
  <c r="BG20" i="3"/>
  <c r="BG12" i="3"/>
  <c r="BB24" i="3"/>
  <c r="BD24" i="3"/>
  <c r="BB12" i="3"/>
  <c r="BD12" i="3"/>
  <c r="AZ12" i="3"/>
  <c r="BF24" i="3"/>
  <c r="BF20" i="3"/>
  <c r="BF12" i="3"/>
  <c r="BD20" i="3"/>
  <c r="AX24" i="3"/>
  <c r="AX33" i="3" s="1"/>
  <c r="AX35" i="3" s="1"/>
  <c r="AZ24" i="3"/>
  <c r="AX12" i="3"/>
  <c r="BA20" i="3"/>
  <c r="BE24" i="3"/>
  <c r="BE20" i="3"/>
  <c r="BE12" i="3"/>
  <c r="AW24" i="3"/>
  <c r="AW33" i="3" s="1"/>
  <c r="AW35" i="3" s="1"/>
  <c r="AW12" i="3"/>
  <c r="AW20" i="3"/>
  <c r="AV20" i="3"/>
  <c r="AV24" i="3"/>
  <c r="AV12" i="3"/>
  <c r="AU24" i="3"/>
  <c r="AU12" i="3"/>
  <c r="AV33" i="3"/>
  <c r="AV35" i="3" s="1"/>
  <c r="X11" i="3"/>
  <c r="X10" i="3" s="1"/>
  <c r="X9" i="3" s="1"/>
  <c r="Y11" i="3"/>
  <c r="Y10" i="3" s="1"/>
  <c r="Y9" i="3" s="1"/>
  <c r="Z11" i="3"/>
  <c r="Z10" i="3" s="1"/>
  <c r="Z9" i="3" s="1"/>
  <c r="AA11" i="3"/>
  <c r="AA10" i="3" s="1"/>
  <c r="AA9" i="3" s="1"/>
  <c r="AB11" i="3"/>
  <c r="AB10" i="3" s="1"/>
  <c r="AB9" i="3" s="1"/>
  <c r="AC11" i="3"/>
  <c r="AC10" i="3" s="1"/>
  <c r="AC9" i="3" s="1"/>
  <c r="X13" i="3"/>
  <c r="Y13" i="3"/>
  <c r="Z13" i="3"/>
  <c r="AA13" i="3"/>
  <c r="AB13" i="3"/>
  <c r="AC13" i="3"/>
  <c r="X14" i="3"/>
  <c r="Y14" i="3"/>
  <c r="Z14" i="3"/>
  <c r="AA14" i="3"/>
  <c r="AB14" i="3"/>
  <c r="AC14" i="3"/>
  <c r="X15" i="3"/>
  <c r="Y15" i="3"/>
  <c r="Z15" i="3"/>
  <c r="AA15" i="3"/>
  <c r="AB15" i="3"/>
  <c r="AC15" i="3"/>
  <c r="X16" i="3"/>
  <c r="Y16" i="3"/>
  <c r="Z16" i="3"/>
  <c r="AA16" i="3"/>
  <c r="AB16" i="3"/>
  <c r="AC16" i="3"/>
  <c r="X17" i="3"/>
  <c r="Y17" i="3"/>
  <c r="Z17" i="3"/>
  <c r="AA17" i="3"/>
  <c r="AB17" i="3"/>
  <c r="AC17" i="3"/>
  <c r="X18" i="3"/>
  <c r="Y18" i="3"/>
  <c r="Z18" i="3"/>
  <c r="AA18" i="3"/>
  <c r="AB18" i="3"/>
  <c r="AC18" i="3"/>
  <c r="X19" i="3"/>
  <c r="Y19" i="3"/>
  <c r="Z19" i="3"/>
  <c r="AA19" i="3"/>
  <c r="AB19" i="3"/>
  <c r="AC19" i="3"/>
  <c r="X21" i="3"/>
  <c r="Y21" i="3"/>
  <c r="Z21" i="3"/>
  <c r="AA21" i="3"/>
  <c r="AB21" i="3"/>
  <c r="AC21" i="3"/>
  <c r="X22" i="3"/>
  <c r="Y22" i="3"/>
  <c r="Z22" i="3"/>
  <c r="AA22" i="3"/>
  <c r="AB22" i="3"/>
  <c r="AC22" i="3"/>
  <c r="X23" i="3"/>
  <c r="Y23" i="3"/>
  <c r="Z23" i="3"/>
  <c r="AA23" i="3"/>
  <c r="AB23" i="3"/>
  <c r="AC23" i="3"/>
  <c r="X25" i="3"/>
  <c r="Y25" i="3"/>
  <c r="Z25" i="3"/>
  <c r="AA25" i="3"/>
  <c r="AB25" i="3"/>
  <c r="AC25" i="3"/>
  <c r="X26" i="3"/>
  <c r="Y26" i="3"/>
  <c r="Z26" i="3"/>
  <c r="AA26" i="3"/>
  <c r="AB26" i="3"/>
  <c r="AC26" i="3"/>
  <c r="X27" i="3"/>
  <c r="Y27" i="3"/>
  <c r="Z27" i="3"/>
  <c r="AA27" i="3"/>
  <c r="AB27" i="3"/>
  <c r="AC27" i="3"/>
  <c r="X28" i="3"/>
  <c r="Y28" i="3"/>
  <c r="Z28" i="3"/>
  <c r="AA28" i="3"/>
  <c r="AB28" i="3"/>
  <c r="AC28" i="3"/>
  <c r="X29" i="3"/>
  <c r="Y29" i="3"/>
  <c r="Z29" i="3"/>
  <c r="AA29" i="3"/>
  <c r="AB29" i="3"/>
  <c r="AC29" i="3"/>
  <c r="X30" i="3"/>
  <c r="AA30" i="3"/>
  <c r="AB30" i="3"/>
  <c r="AC30" i="3"/>
  <c r="X31" i="3"/>
  <c r="Y31" i="3"/>
  <c r="Z31" i="3"/>
  <c r="AA31" i="3"/>
  <c r="AB31" i="3"/>
  <c r="AC31" i="3"/>
  <c r="AA32" i="3"/>
  <c r="E30" i="3"/>
  <c r="J30" i="3"/>
  <c r="K30" i="3"/>
  <c r="L30" i="3"/>
  <c r="N30" i="3"/>
  <c r="O30" i="3"/>
  <c r="Q30" i="3"/>
  <c r="S30" i="3"/>
  <c r="T30" i="3"/>
  <c r="U30" i="3"/>
  <c r="V30" i="3"/>
  <c r="W30" i="3"/>
  <c r="D30" i="3"/>
  <c r="AF9" i="3"/>
  <c r="AF12" i="3"/>
  <c r="AG13" i="3"/>
  <c r="AH13" i="3"/>
  <c r="AG14" i="3"/>
  <c r="AH14" i="3"/>
  <c r="AG15" i="3"/>
  <c r="AH15" i="3"/>
  <c r="AG16" i="3"/>
  <c r="AH16" i="3"/>
  <c r="AG17" i="3"/>
  <c r="AH17" i="3"/>
  <c r="AG18" i="3"/>
  <c r="AH18" i="3"/>
  <c r="AF20" i="3"/>
  <c r="AG21" i="3"/>
  <c r="AH21" i="3"/>
  <c r="AG22" i="3"/>
  <c r="AG20" i="3" s="1"/>
  <c r="AH22" i="3"/>
  <c r="AG23" i="3"/>
  <c r="AH23" i="3"/>
  <c r="AF25" i="3"/>
  <c r="AF24" i="3" s="1"/>
  <c r="AG26" i="3"/>
  <c r="AH26" i="3"/>
  <c r="AG27" i="3"/>
  <c r="AH27" i="3"/>
  <c r="AG28" i="3"/>
  <c r="AH28" i="3"/>
  <c r="AG29" i="3"/>
  <c r="AH29" i="3"/>
  <c r="AG31" i="3"/>
  <c r="AH31" i="3"/>
  <c r="AH32" i="3"/>
  <c r="AS24" i="3"/>
  <c r="AS20" i="3"/>
  <c r="AS12" i="3"/>
  <c r="AS9" i="3"/>
  <c r="BH33" i="3" l="1"/>
  <c r="BH35" i="3" s="1"/>
  <c r="BD33" i="3"/>
  <c r="BD35" i="3" s="1"/>
  <c r="BC33" i="3"/>
  <c r="BC35" i="3" s="1"/>
  <c r="BB33" i="3"/>
  <c r="BB35" i="3" s="1"/>
  <c r="AZ33" i="3"/>
  <c r="AZ35" i="3" s="1"/>
  <c r="AY33" i="3"/>
  <c r="AY35" i="3" s="1"/>
  <c r="BE33" i="3"/>
  <c r="BE35" i="3" s="1"/>
  <c r="BF33" i="3"/>
  <c r="BF35" i="3" s="1"/>
  <c r="BG33" i="3"/>
  <c r="BA33" i="3"/>
  <c r="BA35" i="3" s="1"/>
  <c r="AU33" i="3"/>
  <c r="AU35" i="3" s="1"/>
  <c r="AH25" i="3"/>
  <c r="AH24" i="3" s="1"/>
  <c r="AG25" i="3"/>
  <c r="AG24" i="3" s="1"/>
  <c r="AC20" i="3"/>
  <c r="AA20" i="3"/>
  <c r="Y12" i="3"/>
  <c r="AC24" i="3"/>
  <c r="AC12" i="3"/>
  <c r="AB20" i="3"/>
  <c r="AB24" i="3"/>
  <c r="AB12" i="3"/>
  <c r="AA24" i="3"/>
  <c r="AA12" i="3"/>
  <c r="Z20" i="3"/>
  <c r="Z24" i="3"/>
  <c r="Z12" i="3"/>
  <c r="Y20" i="3"/>
  <c r="Y24" i="3"/>
  <c r="X24" i="3"/>
  <c r="X12" i="3"/>
  <c r="X20" i="3"/>
  <c r="AH12" i="3"/>
  <c r="AH20" i="3"/>
  <c r="AG12" i="3"/>
  <c r="AT12" i="3"/>
  <c r="AT24" i="3"/>
  <c r="AT20" i="3"/>
  <c r="AB33" i="3" l="1"/>
  <c r="AB35" i="3" s="1"/>
  <c r="Y33" i="3"/>
  <c r="Y35" i="3" s="1"/>
  <c r="X33" i="3"/>
  <c r="X35" i="3" s="1"/>
  <c r="Z33" i="3"/>
  <c r="Z35" i="3" s="1"/>
  <c r="AC33" i="3"/>
  <c r="AC35" i="3" s="1"/>
  <c r="AA33" i="3"/>
  <c r="AA35" i="3" s="1"/>
  <c r="AT33" i="3"/>
  <c r="AT35" i="3" s="1"/>
  <c r="AO24" i="3" l="1"/>
  <c r="AO20" i="3"/>
  <c r="AO12" i="3"/>
  <c r="AO9" i="3"/>
  <c r="AL32" i="3" l="1"/>
  <c r="AL31" i="3"/>
  <c r="AL29" i="3"/>
  <c r="AL28" i="3"/>
  <c r="AL27" i="3"/>
  <c r="AL26" i="3"/>
  <c r="AL23" i="3"/>
  <c r="AL22" i="3"/>
  <c r="AL21" i="3"/>
  <c r="AL18" i="3"/>
  <c r="AL17" i="3"/>
  <c r="AL16" i="3"/>
  <c r="AL15" i="3"/>
  <c r="AL14" i="3"/>
  <c r="AL13" i="3"/>
  <c r="AK25" i="3" l="1"/>
  <c r="AL20" i="3"/>
  <c r="AK20" i="3"/>
  <c r="AL12" i="3"/>
  <c r="AK12" i="3"/>
  <c r="AK9" i="3"/>
  <c r="AK24" i="3" l="1"/>
  <c r="AL25" i="3"/>
  <c r="AL24" i="3" s="1"/>
  <c r="E11" i="3" l="1"/>
  <c r="E10" i="3" s="1"/>
  <c r="E9" i="3" s="1"/>
  <c r="F11" i="3"/>
  <c r="F10" i="3" s="1"/>
  <c r="F9" i="3" s="1"/>
  <c r="G11" i="3"/>
  <c r="G10" i="3" s="1"/>
  <c r="G9" i="3" s="1"/>
  <c r="H11" i="3"/>
  <c r="H10" i="3" s="1"/>
  <c r="H9" i="3" s="1"/>
  <c r="I11" i="3"/>
  <c r="I10" i="3" s="1"/>
  <c r="I9" i="3" s="1"/>
  <c r="J11" i="3"/>
  <c r="J10" i="3" s="1"/>
  <c r="J9" i="3" s="1"/>
  <c r="K11" i="3"/>
  <c r="L11" i="3"/>
  <c r="L10" i="3" s="1"/>
  <c r="L9" i="3" s="1"/>
  <c r="M11" i="3"/>
  <c r="M10" i="3" s="1"/>
  <c r="M9" i="3" s="1"/>
  <c r="N11" i="3"/>
  <c r="N10" i="3" s="1"/>
  <c r="N9" i="3" s="1"/>
  <c r="O11" i="3"/>
  <c r="O10" i="3" s="1"/>
  <c r="O9" i="3" s="1"/>
  <c r="P11" i="3"/>
  <c r="P10" i="3" s="1"/>
  <c r="P9" i="3" s="1"/>
  <c r="Q11" i="3"/>
  <c r="Q10" i="3" s="1"/>
  <c r="Q9" i="3" s="1"/>
  <c r="R11" i="3"/>
  <c r="R10" i="3" s="1"/>
  <c r="R9" i="3" s="1"/>
  <c r="S11" i="3"/>
  <c r="S10" i="3" s="1"/>
  <c r="S9" i="3" s="1"/>
  <c r="T11" i="3"/>
  <c r="T10" i="3" s="1"/>
  <c r="T9" i="3" s="1"/>
  <c r="U11" i="3"/>
  <c r="U10" i="3" s="1"/>
  <c r="U9" i="3" s="1"/>
  <c r="V11" i="3"/>
  <c r="V10" i="3" s="1"/>
  <c r="V9" i="3" s="1"/>
  <c r="W11" i="3"/>
  <c r="W10" i="3" s="1"/>
  <c r="W9" i="3" s="1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F32" i="3"/>
  <c r="G32" i="3"/>
  <c r="H32" i="3"/>
  <c r="I32" i="3"/>
  <c r="K32" i="3"/>
  <c r="L32" i="3"/>
  <c r="O32" i="3"/>
  <c r="P32" i="3"/>
  <c r="Q32" i="3"/>
  <c r="R32" i="3"/>
  <c r="S32" i="3"/>
  <c r="U32" i="3"/>
  <c r="V32" i="3"/>
  <c r="AG11" i="3" l="1"/>
  <c r="AG10" i="3" s="1"/>
  <c r="AH11" i="3"/>
  <c r="AH10" i="3" s="1"/>
  <c r="AP11" i="3"/>
  <c r="AP10" i="3" s="1"/>
  <c r="AP9" i="3" s="1"/>
  <c r="AP20" i="3"/>
  <c r="K10" i="3"/>
  <c r="K9" i="3" s="1"/>
  <c r="AL11" i="3"/>
  <c r="AL10" i="3" s="1"/>
  <c r="AL33" i="3" s="1"/>
  <c r="V20" i="3"/>
  <c r="J20" i="3"/>
  <c r="F20" i="3"/>
  <c r="W24" i="3"/>
  <c r="W12" i="3"/>
  <c r="W20" i="3"/>
  <c r="V24" i="3"/>
  <c r="V12" i="3"/>
  <c r="U24" i="3"/>
  <c r="U12" i="3"/>
  <c r="U20" i="3"/>
  <c r="T24" i="3"/>
  <c r="T12" i="3"/>
  <c r="T20" i="3"/>
  <c r="AP12" i="3" s="1"/>
  <c r="S24" i="3"/>
  <c r="S20" i="3"/>
  <c r="S12" i="3"/>
  <c r="R24" i="3"/>
  <c r="R12" i="3"/>
  <c r="R20" i="3"/>
  <c r="Q20" i="3"/>
  <c r="Q24" i="3"/>
  <c r="Q12" i="3"/>
  <c r="P20" i="3"/>
  <c r="P24" i="3"/>
  <c r="P12" i="3"/>
  <c r="O20" i="3"/>
  <c r="O24" i="3"/>
  <c r="O12" i="3"/>
  <c r="N24" i="3"/>
  <c r="N20" i="3"/>
  <c r="N12" i="3"/>
  <c r="M20" i="3"/>
  <c r="M24" i="3"/>
  <c r="M12" i="3"/>
  <c r="L20" i="3"/>
  <c r="L24" i="3"/>
  <c r="L12" i="3"/>
  <c r="K20" i="3"/>
  <c r="K24" i="3"/>
  <c r="K12" i="3"/>
  <c r="J24" i="3"/>
  <c r="J12" i="3"/>
  <c r="I20" i="3"/>
  <c r="I24" i="3"/>
  <c r="I12" i="3"/>
  <c r="H20" i="3"/>
  <c r="H24" i="3"/>
  <c r="H12" i="3"/>
  <c r="G20" i="3"/>
  <c r="G24" i="3"/>
  <c r="G12" i="3"/>
  <c r="F24" i="3"/>
  <c r="F12" i="3"/>
  <c r="E24" i="3"/>
  <c r="E12" i="3"/>
  <c r="E20" i="3"/>
  <c r="AH9" i="3" l="1"/>
  <c r="AH33" i="3"/>
  <c r="AH35" i="3" s="1"/>
  <c r="AG9" i="3"/>
  <c r="AG33" i="3"/>
  <c r="AG35" i="3" s="1"/>
  <c r="AL9" i="3"/>
  <c r="AL35" i="3"/>
  <c r="G33" i="3"/>
  <c r="G35" i="3" s="1"/>
  <c r="F33" i="3"/>
  <c r="F35" i="3" s="1"/>
  <c r="I33" i="3"/>
  <c r="I35" i="3" s="1"/>
  <c r="L33" i="3"/>
  <c r="L35" i="3" s="1"/>
  <c r="P33" i="3"/>
  <c r="P35" i="3" s="1"/>
  <c r="O33" i="3"/>
  <c r="O35" i="3" s="1"/>
  <c r="W33" i="3"/>
  <c r="W35" i="3" s="1"/>
  <c r="S33" i="3"/>
  <c r="S35" i="3" s="1"/>
  <c r="K33" i="3"/>
  <c r="Q33" i="3"/>
  <c r="Q35" i="3" s="1"/>
  <c r="V33" i="3"/>
  <c r="V35" i="3" s="1"/>
  <c r="U33" i="3"/>
  <c r="U35" i="3" s="1"/>
  <c r="T33" i="3"/>
  <c r="R33" i="3"/>
  <c r="R35" i="3" s="1"/>
  <c r="N33" i="3"/>
  <c r="N35" i="3" s="1"/>
  <c r="M33" i="3"/>
  <c r="M35" i="3" s="1"/>
  <c r="J33" i="3"/>
  <c r="J35" i="3" s="1"/>
  <c r="H33" i="3"/>
  <c r="H35" i="3" s="1"/>
  <c r="E33" i="3"/>
  <c r="E35" i="3" s="1"/>
  <c r="T35" i="3" l="1"/>
  <c r="AP24" i="3"/>
  <c r="K35" i="3"/>
  <c r="D31" i="3"/>
  <c r="AP33" i="3" l="1"/>
  <c r="AP35" i="3" s="1"/>
  <c r="D32" i="3"/>
  <c r="D29" i="3" l="1"/>
  <c r="D28" i="3"/>
  <c r="D27" i="3"/>
  <c r="D26" i="3"/>
  <c r="D25" i="3"/>
  <c r="D23" i="3"/>
  <c r="D22" i="3"/>
  <c r="D21" i="3"/>
  <c r="D19" i="3"/>
  <c r="D18" i="3"/>
  <c r="D17" i="3"/>
  <c r="D16" i="3"/>
  <c r="D15" i="3"/>
  <c r="D14" i="3"/>
  <c r="D13" i="3"/>
  <c r="C24" i="3"/>
  <c r="C20" i="3"/>
  <c r="C12" i="3"/>
  <c r="D11" i="3"/>
  <c r="D10" i="3" s="1"/>
  <c r="D9" i="3" s="1"/>
  <c r="C9" i="3"/>
  <c r="D20" i="3" l="1"/>
  <c r="D12" i="3"/>
  <c r="D24" i="3"/>
  <c r="D33" i="3" l="1"/>
  <c r="D35" i="3" s="1"/>
</calcChain>
</file>

<file path=xl/sharedStrings.xml><?xml version="1.0" encoding="utf-8"?>
<sst xmlns="http://schemas.openxmlformats.org/spreadsheetml/2006/main" count="329" uniqueCount="133">
  <si>
    <t>Площадь жилых помещений</t>
  </si>
  <si>
    <t>Общая годовая стоимость работ по многоквартирным домам</t>
  </si>
  <si>
    <t>4 раз(а) в год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</si>
  <si>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</si>
  <si>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</si>
  <si>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</si>
  <si>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</si>
  <si>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</si>
  <si>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</si>
  <si>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</si>
  <si>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</si>
  <si>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</si>
  <si>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</si>
  <si>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</si>
  <si>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</si>
  <si>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</si>
  <si>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</si>
  <si>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>1 раз(а) в 2 недели</t>
  </si>
  <si>
    <t>2 раз(а) в неделю</t>
  </si>
  <si>
    <t>по мере необходимости в течение года</t>
  </si>
  <si>
    <t>2.Мытье перил, дверей, плафонов, окон, рам, подоконников, почтовых ящиков в помещениях общего пользования</t>
  </si>
  <si>
    <t>V. Расходы по управлению МКД</t>
  </si>
  <si>
    <t>1 раз в год</t>
  </si>
  <si>
    <t>постоянно</t>
  </si>
  <si>
    <t xml:space="preserve">Стоимость на 1 кв. м. общей площади (руб./мес.)         (размер платы в месяц на 1 кв. м.)  </t>
  </si>
  <si>
    <t>16</t>
  </si>
  <si>
    <t xml:space="preserve">Перечень обязательных работ, услуг </t>
  </si>
  <si>
    <t>1 раз(а) в месяц</t>
  </si>
  <si>
    <t xml:space="preserve">5. Уборка мусора с придомовой территории </t>
  </si>
  <si>
    <t>6. Уборка мусора на контейнерных площадках (помойных ямах)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</si>
  <si>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</si>
  <si>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</si>
  <si>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</si>
  <si>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2 раз(а) в год</t>
  </si>
  <si>
    <t>10. Вывоз твердых бытовых отходов (ТБО), жидких бытовых отходов</t>
  </si>
  <si>
    <t xml:space="preserve"> (4 раз в год - помойницы)</t>
  </si>
  <si>
    <t>11. Очистка выгребных ям (для деревянных неблагоустроенных зданий)</t>
  </si>
  <si>
    <t xml:space="preserve">12. Сезонный осмотр конструкций здания( фасадов, стен, фундаментов, кровли, преркрытий)
</t>
  </si>
  <si>
    <t xml:space="preserve">14.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</si>
  <si>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15. Заделка щелей в печных стояках, оштукатуривание, прочистка дымохода.</t>
  </si>
  <si>
    <t>16.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электросетей.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</si>
  <si>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</t>
  </si>
  <si>
    <t>17. Аварийное обслуживание</t>
  </si>
  <si>
    <t>постоянно
на системах водоснабжения, газоснабжения, энергоснабжения</t>
  </si>
  <si>
    <t>18. Ремонт кровли, крылец, козырьков, деревянных тротуаров</t>
  </si>
  <si>
    <t>19. Дератизация</t>
  </si>
  <si>
    <t>20. Дезинсекция</t>
  </si>
  <si>
    <t>20. Проведение технической инвентаризации</t>
  </si>
  <si>
    <t>VI. ВДГО</t>
  </si>
  <si>
    <t>Проведение технической инвентаризации,  В тарифе распределяется на площадь жилых помещений в МКД</t>
  </si>
  <si>
    <t xml:space="preserve"> деревянный не благоустроенный без канализации, с печным отоплением (без центр отопления)</t>
  </si>
  <si>
    <t>5</t>
  </si>
  <si>
    <t>ул. Первомайская</t>
  </si>
  <si>
    <t>3</t>
  </si>
  <si>
    <t>ул. Республиканская</t>
  </si>
  <si>
    <t>ул. Холмогорская</t>
  </si>
  <si>
    <t>40</t>
  </si>
  <si>
    <t>ул. Энтузиастов</t>
  </si>
  <si>
    <t>26</t>
  </si>
  <si>
    <t>Перечень обязательных работ, услуг</t>
  </si>
  <si>
    <t>2 раз(а) в месяц</t>
  </si>
  <si>
    <t>2 раз(а) в год при необходимости</t>
  </si>
  <si>
    <t>3. Уборка мусора с придомовой территории</t>
  </si>
  <si>
    <t xml:space="preserve">4. Уборка мусора на контейнерных площадках </t>
  </si>
  <si>
    <t>5. Очистка придомовой территории от снега при отсутствии снегопадов</t>
  </si>
  <si>
    <t>6.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</si>
  <si>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7. Проверка и при необходимости очистка кровли от скопления снега и наледи, сосулек
</t>
  </si>
  <si>
    <t>8. Вывоз твердых бытовых отходов (ТБО), жидких бытовых отходов</t>
  </si>
  <si>
    <t xml:space="preserve">4 раз(а) в неделю контейнера </t>
  </si>
  <si>
    <t xml:space="preserve">9. Сезонный осмотр конструкций здания( фасадов, стен, фундаментов, кровли, преркрытий)
</t>
  </si>
  <si>
    <t xml:space="preserve">10.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</si>
  <si>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 xml:space="preserve">11.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обслуживание и ремонт бойлерных, удаление воздуха из системы отопления, смена отдельных участков трубопроводов по необходимости.
</t>
  </si>
  <si>
    <t>12. Техническое обслуживание и сезонное управление оборудованием систем вентиляции, 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расконсервация системы отопления, промывка централизованных систем теплоснабжения для удаления накипно-коррозионных отложений.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</si>
  <si>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</si>
  <si>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13. Аварийное обслуживание</t>
  </si>
  <si>
    <t>постоянно
на системах водоснабжения, теплоснабжения, газоснабжения, канализации, энергоснабжения</t>
  </si>
  <si>
    <t>14. Ремонт кровли, крылец, козырьков, деревянных тротуаров</t>
  </si>
  <si>
    <t>15. Дератизация</t>
  </si>
  <si>
    <t>16. Дезинсекция</t>
  </si>
  <si>
    <t>17. Проведение технической инвентаризации</t>
  </si>
  <si>
    <t xml:space="preserve">VI. ВДГО </t>
  </si>
  <si>
    <t xml:space="preserve"> деревянный благоустроенный с ХВС, ГВС, канализация, печное отопление (без центр отопления)</t>
  </si>
  <si>
    <t xml:space="preserve"> раз(а) в неделю</t>
  </si>
  <si>
    <t>раз(а) в неделю</t>
  </si>
  <si>
    <t xml:space="preserve">3. Уборка мусора с придомовой территории </t>
  </si>
  <si>
    <t>4. Уборка мусора на контейнерных площадках (помойных ямах)</t>
  </si>
  <si>
    <t>4 раз(а) в неделю контейнера</t>
  </si>
  <si>
    <t>11. Проверка исправности, работоспособности, регулировка и техническое обслуживание, запорной арматуры,  промывка систем водоснабжения для удаления накипно-коррозионных отложений,  обслуживание и ремонт бойлерных, смена отдельных участков трубопроводов по необходимости.
Заделка щелей в печах, оштукатуривание, прочистка дымохода.</t>
  </si>
  <si>
    <t>12.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проверка работоспособности и обслуживание устройства водоподготовки для системы горячего водоснабжения.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</si>
  <si>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Прочиска канализационных лежаков 2 раза в год. </t>
  </si>
  <si>
    <t>постоянно
на системах водоснабжения, газоснабжения, канализации, энергоснабжения</t>
  </si>
  <si>
    <t>МВК деревянный благоустроенный с ХВС, ГВС, канализация, печное отопление (без центр отопления)</t>
  </si>
  <si>
    <t xml:space="preserve">Чкалова ул., </t>
  </si>
  <si>
    <t>9</t>
  </si>
  <si>
    <t>МВК      деревянный благоустроенный дом с ХВС, ГВС, канализацией, центральным отоплением</t>
  </si>
  <si>
    <t>МВК деревянный не благоустроенный без канализации, с печным отоплением (без центр отопления)</t>
  </si>
  <si>
    <t>Дружбы, ул.</t>
  </si>
  <si>
    <t>8</t>
  </si>
  <si>
    <t>24</t>
  </si>
  <si>
    <t>Емельяна Пугачева ул.</t>
  </si>
  <si>
    <t>7</t>
  </si>
  <si>
    <t>14</t>
  </si>
  <si>
    <t>Калинина, ул.</t>
  </si>
  <si>
    <t>6</t>
  </si>
  <si>
    <t>ул. Красной звезды</t>
  </si>
  <si>
    <t>6, корп.1</t>
  </si>
  <si>
    <t>ул. Луговая</t>
  </si>
  <si>
    <t>11</t>
  </si>
  <si>
    <t>ул. Лермонтова</t>
  </si>
  <si>
    <t>27, корп.1</t>
  </si>
  <si>
    <t>ул. Некрасова</t>
  </si>
  <si>
    <t>25 корп.1</t>
  </si>
  <si>
    <t>ул. Прибрежная</t>
  </si>
  <si>
    <t>12</t>
  </si>
  <si>
    <t>42</t>
  </si>
  <si>
    <t>28</t>
  </si>
  <si>
    <t>38</t>
  </si>
  <si>
    <t>38, корп. 1</t>
  </si>
  <si>
    <t>44</t>
  </si>
  <si>
    <t>44, корп. 1</t>
  </si>
  <si>
    <t>46</t>
  </si>
  <si>
    <t>Проведение технической инвентаризации    В тарифе распределяется на площадь жилых помещений в МКД</t>
  </si>
  <si>
    <t>ул. Ленина</t>
  </si>
  <si>
    <t>6,корп.1</t>
  </si>
  <si>
    <t>Почтова ул.</t>
  </si>
  <si>
    <t>13</t>
  </si>
  <si>
    <t>шенкурская ул.</t>
  </si>
  <si>
    <t>республиканская ул.</t>
  </si>
  <si>
    <t>Красной Звезды ул.</t>
  </si>
  <si>
    <t>Ленина ул.</t>
  </si>
  <si>
    <t>Дружбы ул.</t>
  </si>
  <si>
    <t>Лот №2  Территориальный округ Майская горка</t>
  </si>
  <si>
    <t>ул. Октябрят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</si>
</sst>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BloggerSans"/>
    </font>
    <font>
      <sz val="8"/>
      <color rgb="FFFF0000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color rgb="FFFF0000"/>
      <name val="Arial CYR"/>
      <family val="2"/>
      <charset val="204"/>
    </font>
    <font>
      <sz val="9"/>
      <color rgb="FFFF0000"/>
      <name val="Times New Roman"/>
      <family val="1"/>
      <charset val="204"/>
    </font>
    <font>
      <b/>
      <sz val="8"/>
      <color rgb="FFFF0000"/>
      <name val="Times New Roman"/>
      <family val="1"/>
    </font>
    <font>
      <b/>
      <sz val="9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sz val="9"/>
      <color rgb="FFFF0000"/>
      <name val="Times New Roman"/>
      <family val="1"/>
    </font>
    <font>
      <sz val="9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13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top"/>
    </xf>
    <xf numFmtId="4" fontId="8" fillId="2" borderId="3" xfId="0" applyNumberFormat="1" applyFont="1" applyFill="1" applyBorder="1" applyAlignment="1">
      <alignment horizontal="center"/>
    </xf>
    <xf numFmtId="4" fontId="8" fillId="2" borderId="4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4" fontId="6" fillId="2" borderId="0" xfId="0" applyNumberFormat="1" applyFont="1" applyFill="1" applyBorder="1" applyAlignment="1">
      <alignment horizontal="left" vertical="center" wrapText="1"/>
    </xf>
    <xf numFmtId="4" fontId="8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Alignment="1"/>
    <xf numFmtId="4" fontId="12" fillId="2" borderId="1" xfId="0" applyNumberFormat="1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0" fontId="15" fillId="0" borderId="0" xfId="0" applyFont="1" applyAlignment="1"/>
    <xf numFmtId="4" fontId="7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12" fillId="2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/>
    </xf>
    <xf numFmtId="4" fontId="13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left" vertical="top"/>
    </xf>
    <xf numFmtId="4" fontId="6" fillId="3" borderId="1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left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left" vertical="top"/>
    </xf>
    <xf numFmtId="4" fontId="4" fillId="3" borderId="1" xfId="0" applyNumberFormat="1" applyFont="1" applyFill="1" applyBorder="1" applyAlignment="1">
      <alignment horizontal="left" vertical="top" wrapText="1"/>
    </xf>
    <xf numFmtId="4" fontId="6" fillId="3" borderId="2" xfId="0" applyNumberFormat="1" applyFont="1" applyFill="1" applyBorder="1" applyAlignment="1">
      <alignment horizontal="center" vertical="top" wrapText="1"/>
    </xf>
    <xf numFmtId="4" fontId="4" fillId="3" borderId="2" xfId="0" applyNumberFormat="1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center" vertical="top" wrapText="1"/>
    </xf>
    <xf numFmtId="4" fontId="4" fillId="3" borderId="1" xfId="0" applyNumberFormat="1" applyFont="1" applyFill="1" applyBorder="1" applyAlignment="1">
      <alignment horizontal="center" wrapText="1"/>
    </xf>
    <xf numFmtId="4" fontId="13" fillId="3" borderId="1" xfId="0" applyNumberFormat="1" applyFont="1" applyFill="1" applyBorder="1" applyAlignment="1">
      <alignment horizontal="left" vertical="top"/>
    </xf>
    <xf numFmtId="4" fontId="6" fillId="3" borderId="2" xfId="0" applyNumberFormat="1" applyFont="1" applyFill="1" applyBorder="1" applyAlignment="1">
      <alignment horizontal="left" vertical="top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6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4" fontId="13" fillId="0" borderId="1" xfId="0" applyNumberFormat="1" applyFont="1" applyFill="1" applyBorder="1" applyAlignment="1">
      <alignment horizontal="center"/>
    </xf>
    <xf numFmtId="2" fontId="14" fillId="2" borderId="5" xfId="0" applyNumberFormat="1" applyFont="1" applyFill="1" applyBorder="1" applyAlignment="1">
      <alignment horizontal="center" vertical="center" wrapText="1"/>
    </xf>
    <xf numFmtId="49" fontId="11" fillId="2" borderId="5" xfId="2" applyNumberFormat="1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13" fillId="2" borderId="5" xfId="0" applyNumberFormat="1" applyFont="1" applyFill="1" applyBorder="1" applyAlignment="1">
      <alignment horizontal="center" vertical="center"/>
    </xf>
    <xf numFmtId="4" fontId="6" fillId="3" borderId="5" xfId="0" applyNumberFormat="1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left" vertical="center"/>
    </xf>
    <xf numFmtId="4" fontId="6" fillId="3" borderId="5" xfId="0" applyNumberFormat="1" applyFont="1" applyFill="1" applyBorder="1" applyAlignment="1">
      <alignment horizontal="left"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12" fillId="2" borderId="5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/>
    </xf>
    <xf numFmtId="4" fontId="4" fillId="3" borderId="1" xfId="0" applyNumberFormat="1" applyFont="1" applyFill="1" applyBorder="1" applyAlignment="1">
      <alignment horizontal="center" vertical="center"/>
    </xf>
    <xf numFmtId="4" fontId="6" fillId="3" borderId="5" xfId="0" applyNumberFormat="1" applyFont="1" applyFill="1" applyBorder="1" applyAlignment="1">
      <alignment horizontal="center" vertical="top"/>
    </xf>
    <xf numFmtId="4" fontId="4" fillId="3" borderId="5" xfId="0" applyNumberFormat="1" applyFont="1" applyFill="1" applyBorder="1" applyAlignment="1">
      <alignment horizontal="center" vertical="top"/>
    </xf>
    <xf numFmtId="4" fontId="6" fillId="3" borderId="5" xfId="0" applyNumberFormat="1" applyFont="1" applyFill="1" applyBorder="1" applyAlignment="1">
      <alignment horizontal="center"/>
    </xf>
    <xf numFmtId="4" fontId="4" fillId="3" borderId="5" xfId="0" applyNumberFormat="1" applyFont="1" applyFill="1" applyBorder="1" applyAlignment="1">
      <alignment horizontal="left" vertical="top"/>
    </xf>
    <xf numFmtId="4" fontId="4" fillId="3" borderId="5" xfId="0" applyNumberFormat="1" applyFont="1" applyFill="1" applyBorder="1" applyAlignment="1">
      <alignment horizontal="center"/>
    </xf>
    <xf numFmtId="4" fontId="4" fillId="3" borderId="5" xfId="0" applyNumberFormat="1" applyFont="1" applyFill="1" applyBorder="1" applyAlignment="1">
      <alignment horizontal="left" vertical="top" wrapText="1"/>
    </xf>
    <xf numFmtId="4" fontId="6" fillId="3" borderId="5" xfId="0" applyNumberFormat="1" applyFont="1" applyFill="1" applyBorder="1" applyAlignment="1">
      <alignment horizontal="center" vertical="top" wrapText="1"/>
    </xf>
    <xf numFmtId="4" fontId="4" fillId="3" borderId="5" xfId="0" applyNumberFormat="1" applyFont="1" applyFill="1" applyBorder="1" applyAlignment="1">
      <alignment horizontal="center" vertical="top" wrapText="1"/>
    </xf>
    <xf numFmtId="4" fontId="4" fillId="3" borderId="5" xfId="0" applyNumberFormat="1" applyFont="1" applyFill="1" applyBorder="1" applyAlignment="1">
      <alignment horizontal="center" wrapText="1"/>
    </xf>
    <xf numFmtId="4" fontId="13" fillId="3" borderId="5" xfId="0" applyNumberFormat="1" applyFont="1" applyFill="1" applyBorder="1" applyAlignment="1">
      <alignment horizontal="center"/>
    </xf>
    <xf numFmtId="4" fontId="13" fillId="3" borderId="5" xfId="0" applyNumberFormat="1" applyFont="1" applyFill="1" applyBorder="1" applyAlignment="1">
      <alignment horizontal="left" vertical="top"/>
    </xf>
    <xf numFmtId="4" fontId="6" fillId="3" borderId="5" xfId="0" applyNumberFormat="1" applyFont="1" applyFill="1" applyBorder="1" applyAlignment="1">
      <alignment horizontal="left" vertical="top"/>
    </xf>
    <xf numFmtId="4" fontId="13" fillId="3" borderId="5" xfId="0" applyNumberFormat="1" applyFont="1" applyFill="1" applyBorder="1" applyAlignment="1">
      <alignment horizontal="center" vertical="center" wrapText="1"/>
    </xf>
    <xf numFmtId="164" fontId="11" fillId="2" borderId="5" xfId="2" applyNumberFormat="1" applyFont="1" applyFill="1" applyBorder="1" applyAlignment="1">
      <alignment horizontal="center" vertical="center" wrapText="1"/>
    </xf>
    <xf numFmtId="49" fontId="11" fillId="2" borderId="5" xfId="2" applyNumberFormat="1" applyFont="1" applyFill="1" applyBorder="1" applyAlignment="1">
      <alignment horizontal="left" wrapText="1"/>
    </xf>
    <xf numFmtId="4" fontId="11" fillId="2" borderId="5" xfId="2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/>
    </xf>
    <xf numFmtId="4" fontId="7" fillId="2" borderId="5" xfId="0" applyNumberFormat="1" applyFont="1" applyFill="1" applyBorder="1" applyAlignment="1">
      <alignment horizontal="center"/>
    </xf>
    <xf numFmtId="4" fontId="8" fillId="2" borderId="5" xfId="0" applyNumberFormat="1" applyFont="1" applyFill="1" applyBorder="1" applyAlignment="1">
      <alignment horizontal="center" vertical="top"/>
    </xf>
    <xf numFmtId="4" fontId="13" fillId="0" borderId="5" xfId="0" applyNumberFormat="1" applyFont="1" applyFill="1" applyBorder="1" applyAlignment="1">
      <alignment horizontal="center"/>
    </xf>
    <xf numFmtId="4" fontId="7" fillId="2" borderId="5" xfId="0" applyNumberFormat="1" applyFont="1" applyFill="1" applyBorder="1" applyAlignment="1">
      <alignment horizontal="center" vertical="center"/>
    </xf>
    <xf numFmtId="4" fontId="12" fillId="2" borderId="5" xfId="0" applyNumberFormat="1" applyFont="1" applyFill="1" applyBorder="1" applyAlignment="1">
      <alignment horizontal="center"/>
    </xf>
    <xf numFmtId="4" fontId="19" fillId="2" borderId="5" xfId="0" applyNumberFormat="1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0" fillId="0" borderId="0" xfId="0" applyFont="1"/>
    <xf numFmtId="4" fontId="13" fillId="3" borderId="5" xfId="0" applyNumberFormat="1" applyFont="1" applyFill="1" applyBorder="1" applyAlignment="1">
      <alignment horizontal="center" vertical="center" wrapText="1"/>
    </xf>
    <xf numFmtId="4" fontId="13" fillId="3" borderId="5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4" fontId="20" fillId="2" borderId="0" xfId="0" applyNumberFormat="1" applyFont="1" applyFill="1" applyAlignment="1">
      <alignment horizontal="right"/>
    </xf>
    <xf numFmtId="4" fontId="21" fillId="2" borderId="0" xfId="0" applyNumberFormat="1" applyFont="1" applyFill="1" applyAlignment="1">
      <alignment horizontal="right"/>
    </xf>
    <xf numFmtId="4" fontId="6" fillId="2" borderId="0" xfId="0" applyNumberFormat="1" applyFont="1" applyFill="1" applyBorder="1" applyAlignment="1">
      <alignment vertical="center"/>
    </xf>
    <xf numFmtId="4" fontId="6" fillId="2" borderId="0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left" vertical="top"/>
    </xf>
    <xf numFmtId="0" fontId="13" fillId="0" borderId="0" xfId="0" applyFont="1" applyAlignment="1">
      <alignment horizontal="center"/>
    </xf>
    <xf numFmtId="4" fontId="13" fillId="3" borderId="5" xfId="0" applyNumberFormat="1" applyFont="1" applyFill="1" applyBorder="1" applyAlignment="1">
      <alignment horizontal="center" vertical="center"/>
    </xf>
    <xf numFmtId="0" fontId="17" fillId="0" borderId="0" xfId="0" applyFont="1" applyFill="1"/>
    <xf numFmtId="0" fontId="0" fillId="0" borderId="0" xfId="0" applyFill="1"/>
    <xf numFmtId="0" fontId="17" fillId="0" borderId="0" xfId="0" applyFont="1" applyFill="1" applyAlignment="1">
      <alignment horizontal="center"/>
    </xf>
    <xf numFmtId="49" fontId="11" fillId="2" borderId="5" xfId="2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/>
    <xf numFmtId="4" fontId="2" fillId="0" borderId="0" xfId="0" applyNumberFormat="1" applyFont="1" applyBorder="1" applyAlignment="1"/>
    <xf numFmtId="4" fontId="2" fillId="0" borderId="0" xfId="0" applyNumberFormat="1" applyFont="1" applyAlignment="1">
      <alignment horizontal="center" vertical="center"/>
    </xf>
    <xf numFmtId="49" fontId="22" fillId="2" borderId="5" xfId="2" applyNumberFormat="1" applyFont="1" applyFill="1" applyBorder="1" applyAlignment="1">
      <alignment horizontal="left" vertical="center" wrapText="1"/>
    </xf>
    <xf numFmtId="49" fontId="23" fillId="2" borderId="6" xfId="0" applyNumberFormat="1" applyFont="1" applyFill="1" applyBorder="1" applyAlignment="1">
      <alignment horizontal="left" vertical="center" wrapText="1"/>
    </xf>
    <xf numFmtId="4" fontId="24" fillId="2" borderId="3" xfId="0" applyNumberFormat="1" applyFont="1" applyFill="1" applyBorder="1" applyAlignment="1">
      <alignment horizontal="center"/>
    </xf>
    <xf numFmtId="4" fontId="19" fillId="2" borderId="1" xfId="0" applyNumberFormat="1" applyFont="1" applyFill="1" applyBorder="1" applyAlignment="1">
      <alignment horizontal="center"/>
    </xf>
    <xf numFmtId="4" fontId="24" fillId="2" borderId="1" xfId="0" applyNumberFormat="1" applyFont="1" applyFill="1" applyBorder="1" applyAlignment="1">
      <alignment horizontal="center"/>
    </xf>
    <xf numFmtId="4" fontId="19" fillId="2" borderId="1" xfId="0" applyNumberFormat="1" applyFont="1" applyFill="1" applyBorder="1" applyAlignment="1">
      <alignment horizontal="center" vertical="center"/>
    </xf>
    <xf numFmtId="4" fontId="24" fillId="2" borderId="1" xfId="0" applyNumberFormat="1" applyFont="1" applyFill="1" applyBorder="1" applyAlignment="1">
      <alignment horizontal="center" vertical="top"/>
    </xf>
    <xf numFmtId="4" fontId="25" fillId="0" borderId="1" xfId="0" applyNumberFormat="1" applyFont="1" applyFill="1" applyBorder="1" applyAlignment="1">
      <alignment horizontal="center"/>
    </xf>
    <xf numFmtId="4" fontId="26" fillId="2" borderId="1" xfId="0" applyNumberFormat="1" applyFont="1" applyFill="1" applyBorder="1" applyAlignment="1">
      <alignment horizontal="center" vertical="center"/>
    </xf>
    <xf numFmtId="4" fontId="26" fillId="2" borderId="1" xfId="0" applyNumberFormat="1" applyFont="1" applyFill="1" applyBorder="1" applyAlignment="1">
      <alignment horizontal="center"/>
    </xf>
    <xf numFmtId="4" fontId="24" fillId="2" borderId="4" xfId="0" applyNumberFormat="1" applyFont="1" applyFill="1" applyBorder="1" applyAlignment="1">
      <alignment horizontal="center" vertical="center"/>
    </xf>
    <xf numFmtId="2" fontId="23" fillId="2" borderId="5" xfId="0" applyNumberFormat="1" applyFont="1" applyFill="1" applyBorder="1" applyAlignment="1">
      <alignment horizontal="center" vertical="center" wrapText="1"/>
    </xf>
    <xf numFmtId="4" fontId="24" fillId="2" borderId="3" xfId="0" applyNumberFormat="1" applyFont="1" applyFill="1" applyBorder="1" applyAlignment="1">
      <alignment horizontal="center" vertical="center"/>
    </xf>
    <xf numFmtId="4" fontId="15" fillId="2" borderId="0" xfId="0" applyNumberFormat="1" applyFont="1" applyFill="1" applyAlignment="1">
      <alignment horizontal="right"/>
    </xf>
    <xf numFmtId="0" fontId="27" fillId="0" borderId="0" xfId="0" applyFont="1"/>
    <xf numFmtId="0" fontId="22" fillId="2" borderId="5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4" fontId="28" fillId="2" borderId="5" xfId="0" applyNumberFormat="1" applyFont="1" applyFill="1" applyBorder="1" applyAlignment="1">
      <alignment horizontal="center" vertical="center"/>
    </xf>
    <xf numFmtId="4" fontId="29" fillId="2" borderId="5" xfId="0" applyNumberFormat="1" applyFont="1" applyFill="1" applyBorder="1" applyAlignment="1">
      <alignment horizontal="center" vertical="center"/>
    </xf>
    <xf numFmtId="4" fontId="25" fillId="2" borderId="5" xfId="0" applyNumberFormat="1" applyFont="1" applyFill="1" applyBorder="1" applyAlignment="1">
      <alignment horizontal="center" vertical="center"/>
    </xf>
    <xf numFmtId="4" fontId="26" fillId="2" borderId="5" xfId="0" applyNumberFormat="1" applyFont="1" applyFill="1" applyBorder="1" applyAlignment="1">
      <alignment horizontal="center" vertical="center"/>
    </xf>
    <xf numFmtId="4" fontId="24" fillId="2" borderId="5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6" fillId="3" borderId="5" xfId="0" applyNumberFormat="1" applyFont="1" applyFill="1" applyBorder="1" applyAlignment="1">
      <alignment horizontal="center" vertical="center" wrapText="1"/>
    </xf>
    <xf numFmtId="4" fontId="13" fillId="3" borderId="5" xfId="0" applyNumberFormat="1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center" vertical="center" wrapText="1"/>
    </xf>
    <xf numFmtId="4" fontId="13" fillId="3" borderId="7" xfId="0" applyNumberFormat="1" applyFont="1" applyFill="1" applyBorder="1" applyAlignment="1">
      <alignment horizontal="center" vertical="center" wrapText="1"/>
    </xf>
    <xf numFmtId="4" fontId="13" fillId="3" borderId="8" xfId="0" applyNumberFormat="1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3"/>
  <sheetViews>
    <sheetView tabSelected="1" view="pageBreakPreview" topLeftCell="AA25" zoomScale="86" zoomScaleNormal="100" zoomScaleSheetLayoutView="86" workbookViewId="0">
      <selection activeCell="AF28" sqref="AF28"/>
    </sheetView>
  </sheetViews>
  <sheetFormatPr defaultRowHeight="12.75"/>
  <cols>
    <col min="1" max="1" width="55.5703125" style="4" customWidth="1"/>
    <col min="2" max="2" width="35.28515625" style="16" customWidth="1"/>
    <col min="3" max="3" width="21.28515625" style="45" customWidth="1"/>
    <col min="4" max="4" width="10.42578125" style="46" customWidth="1"/>
    <col min="5" max="5" width="9.5703125" style="46" customWidth="1"/>
    <col min="6" max="6" width="8.7109375" customWidth="1"/>
    <col min="7" max="15" width="9.42578125" customWidth="1"/>
    <col min="16" max="16" width="10.140625" customWidth="1"/>
    <col min="17" max="17" width="9" style="122" customWidth="1"/>
    <col min="18" max="18" width="9.28515625" customWidth="1"/>
    <col min="19" max="29" width="12.7109375" customWidth="1"/>
    <col min="30" max="30" width="47" customWidth="1"/>
    <col min="31" max="31" width="22.5703125" customWidth="1"/>
    <col min="32" max="32" width="27.85546875" customWidth="1"/>
    <col min="33" max="34" width="14" customWidth="1"/>
    <col min="35" max="35" width="53.7109375" customWidth="1"/>
    <col min="36" max="36" width="28.28515625" customWidth="1"/>
    <col min="37" max="37" width="22.28515625" customWidth="1"/>
    <col min="38" max="38" width="24.140625" customWidth="1"/>
    <col min="39" max="39" width="48.5703125" style="16" customWidth="1"/>
    <col min="40" max="40" width="26.85546875" style="16" customWidth="1"/>
    <col min="41" max="41" width="20.5703125" style="16" customWidth="1"/>
    <col min="42" max="42" width="16.42578125" style="5" customWidth="1"/>
    <col min="43" max="43" width="65.85546875" customWidth="1"/>
    <col min="44" max="44" width="20.140625" customWidth="1"/>
    <col min="45" max="45" width="26" customWidth="1"/>
    <col min="48" max="48" width="9.140625" style="122"/>
    <col min="61" max="61" width="11.7109375" bestFit="1" customWidth="1"/>
    <col min="62" max="62" width="10.140625" bestFit="1" customWidth="1"/>
    <col min="63" max="63" width="11.5703125" bestFit="1" customWidth="1"/>
  </cols>
  <sheetData>
    <row r="1" spans="1:60" s="1" customFormat="1" ht="16.5" customHeight="1">
      <c r="A1" s="19" t="s">
        <v>15</v>
      </c>
      <c r="B1" s="19"/>
      <c r="C1" s="19"/>
      <c r="D1" s="19"/>
      <c r="E1" s="19"/>
      <c r="Q1" s="20"/>
      <c r="AM1" s="90"/>
      <c r="AN1" s="90"/>
      <c r="AO1" s="90"/>
      <c r="AP1" s="91"/>
      <c r="AV1" s="20"/>
    </row>
    <row r="2" spans="1:60" s="1" customFormat="1" ht="16.5" customHeight="1">
      <c r="A2" s="19" t="s">
        <v>14</v>
      </c>
      <c r="B2" s="19"/>
      <c r="C2" s="19"/>
      <c r="D2" s="19"/>
      <c r="E2" s="19"/>
      <c r="Q2" s="20"/>
      <c r="AM2" s="90"/>
      <c r="AN2" s="90"/>
      <c r="AO2" s="90"/>
      <c r="AP2" s="92"/>
      <c r="AV2" s="20"/>
    </row>
    <row r="3" spans="1:60" s="1" customFormat="1" ht="16.5" customHeight="1">
      <c r="A3" s="19" t="s">
        <v>13</v>
      </c>
      <c r="B3" s="19"/>
      <c r="C3" s="19"/>
      <c r="D3" s="19"/>
      <c r="E3" s="19"/>
      <c r="Q3" s="20"/>
      <c r="AM3" s="90"/>
      <c r="AN3" s="90"/>
      <c r="AO3" s="90"/>
      <c r="AP3" s="92"/>
      <c r="AV3" s="20"/>
    </row>
    <row r="4" spans="1:60" s="1" customFormat="1" ht="16.5" customHeight="1">
      <c r="A4" s="19" t="s">
        <v>12</v>
      </c>
      <c r="B4" s="19"/>
      <c r="C4" s="44"/>
      <c r="D4" s="46"/>
      <c r="E4" s="46"/>
      <c r="Q4" s="20"/>
      <c r="AM4" s="90"/>
      <c r="AN4" s="90"/>
      <c r="AO4" s="90"/>
      <c r="AP4" s="5"/>
      <c r="AV4" s="20"/>
    </row>
    <row r="5" spans="1:60" s="1" customFormat="1">
      <c r="A5" s="3" t="s">
        <v>131</v>
      </c>
      <c r="B5" s="16"/>
      <c r="C5" s="45"/>
      <c r="D5" s="46"/>
      <c r="E5" s="46"/>
      <c r="Q5" s="20"/>
      <c r="AM5" s="16"/>
      <c r="AN5" s="16"/>
      <c r="AO5" s="16"/>
      <c r="AP5" s="5"/>
      <c r="AV5" s="20"/>
    </row>
    <row r="6" spans="1:60" s="1" customFormat="1" ht="15.75" customHeight="1">
      <c r="Q6" s="20"/>
      <c r="AM6" s="93"/>
      <c r="AN6" s="93"/>
      <c r="AO6" s="93"/>
      <c r="AP6" s="94"/>
      <c r="AV6" s="20"/>
    </row>
    <row r="7" spans="1:60" s="6" customFormat="1" ht="71.25" customHeight="1">
      <c r="A7" s="131" t="s">
        <v>26</v>
      </c>
      <c r="B7" s="132" t="s">
        <v>11</v>
      </c>
      <c r="C7" s="132" t="s">
        <v>50</v>
      </c>
      <c r="D7" s="49" t="s">
        <v>96</v>
      </c>
      <c r="E7" s="49" t="s">
        <v>96</v>
      </c>
      <c r="F7" s="49" t="s">
        <v>99</v>
      </c>
      <c r="G7" s="49" t="s">
        <v>99</v>
      </c>
      <c r="H7" s="49" t="s">
        <v>99</v>
      </c>
      <c r="I7" s="49" t="s">
        <v>99</v>
      </c>
      <c r="J7" s="49" t="s">
        <v>99</v>
      </c>
      <c r="K7" s="49" t="s">
        <v>102</v>
      </c>
      <c r="L7" s="49" t="s">
        <v>104</v>
      </c>
      <c r="M7" s="49" t="s">
        <v>106</v>
      </c>
      <c r="N7" s="49" t="s">
        <v>108</v>
      </c>
      <c r="O7" s="49" t="s">
        <v>110</v>
      </c>
      <c r="P7" s="49" t="s">
        <v>110</v>
      </c>
      <c r="Q7" s="108" t="s">
        <v>52</v>
      </c>
      <c r="R7" s="49" t="s">
        <v>112</v>
      </c>
      <c r="S7" s="49" t="s">
        <v>112</v>
      </c>
      <c r="T7" s="49" t="s">
        <v>54</v>
      </c>
      <c r="U7" s="49" t="s">
        <v>54</v>
      </c>
      <c r="V7" s="49" t="s">
        <v>55</v>
      </c>
      <c r="W7" s="49" t="s">
        <v>57</v>
      </c>
      <c r="X7" s="49" t="s">
        <v>57</v>
      </c>
      <c r="Y7" s="49" t="s">
        <v>57</v>
      </c>
      <c r="Z7" s="49" t="s">
        <v>57</v>
      </c>
      <c r="AA7" s="49" t="s">
        <v>57</v>
      </c>
      <c r="AB7" s="49" t="s">
        <v>57</v>
      </c>
      <c r="AC7" s="49" t="s">
        <v>57</v>
      </c>
      <c r="AD7" s="133" t="s">
        <v>26</v>
      </c>
      <c r="AE7" s="135" t="s">
        <v>11</v>
      </c>
      <c r="AF7" s="135" t="s">
        <v>81</v>
      </c>
      <c r="AG7" s="49" t="s">
        <v>122</v>
      </c>
      <c r="AH7" s="49" t="s">
        <v>132</v>
      </c>
      <c r="AI7" s="131" t="s">
        <v>26</v>
      </c>
      <c r="AJ7" s="132" t="s">
        <v>11</v>
      </c>
      <c r="AK7" s="132" t="s">
        <v>91</v>
      </c>
      <c r="AL7" s="102" t="s">
        <v>92</v>
      </c>
      <c r="AM7" s="131" t="s">
        <v>59</v>
      </c>
      <c r="AN7" s="132" t="s">
        <v>11</v>
      </c>
      <c r="AO7" s="132" t="s">
        <v>94</v>
      </c>
      <c r="AP7" s="101" t="s">
        <v>124</v>
      </c>
      <c r="AQ7" s="131" t="s">
        <v>26</v>
      </c>
      <c r="AR7" s="132" t="s">
        <v>11</v>
      </c>
      <c r="AS7" s="132" t="s">
        <v>95</v>
      </c>
      <c r="AT7" s="104" t="s">
        <v>126</v>
      </c>
      <c r="AU7" s="104" t="s">
        <v>126</v>
      </c>
      <c r="AV7" s="123" t="s">
        <v>127</v>
      </c>
      <c r="AW7" s="104" t="s">
        <v>127</v>
      </c>
      <c r="AX7" s="104" t="s">
        <v>127</v>
      </c>
      <c r="AY7" s="104" t="s">
        <v>127</v>
      </c>
      <c r="AZ7" s="104" t="s">
        <v>127</v>
      </c>
      <c r="BA7" s="104" t="s">
        <v>127</v>
      </c>
      <c r="BB7" s="104" t="s">
        <v>127</v>
      </c>
      <c r="BC7" s="104" t="s">
        <v>127</v>
      </c>
      <c r="BD7" s="104" t="s">
        <v>128</v>
      </c>
      <c r="BE7" s="104" t="s">
        <v>129</v>
      </c>
      <c r="BF7" s="104" t="s">
        <v>129</v>
      </c>
      <c r="BG7" s="104" t="s">
        <v>130</v>
      </c>
      <c r="BH7" s="104" t="s">
        <v>130</v>
      </c>
    </row>
    <row r="8" spans="1:60" s="6" customFormat="1" ht="22.5" customHeight="1">
      <c r="A8" s="131"/>
      <c r="B8" s="132"/>
      <c r="C8" s="132"/>
      <c r="D8" s="50" t="s">
        <v>97</v>
      </c>
      <c r="E8" s="50" t="s">
        <v>98</v>
      </c>
      <c r="F8" s="50" t="s">
        <v>53</v>
      </c>
      <c r="G8" s="50" t="s">
        <v>51</v>
      </c>
      <c r="H8" s="50" t="s">
        <v>100</v>
      </c>
      <c r="I8" s="50" t="s">
        <v>93</v>
      </c>
      <c r="J8" s="50" t="s">
        <v>101</v>
      </c>
      <c r="K8" s="50" t="s">
        <v>103</v>
      </c>
      <c r="L8" s="50" t="s">
        <v>105</v>
      </c>
      <c r="M8" s="50" t="s">
        <v>107</v>
      </c>
      <c r="N8" s="50" t="s">
        <v>109</v>
      </c>
      <c r="O8" s="50" t="s">
        <v>51</v>
      </c>
      <c r="P8" s="50" t="s">
        <v>25</v>
      </c>
      <c r="Q8" s="109" t="s">
        <v>111</v>
      </c>
      <c r="R8" s="50" t="s">
        <v>107</v>
      </c>
      <c r="S8" s="50" t="s">
        <v>58</v>
      </c>
      <c r="T8" s="50" t="s">
        <v>51</v>
      </c>
      <c r="U8" s="50" t="s">
        <v>113</v>
      </c>
      <c r="V8" s="50" t="s">
        <v>114</v>
      </c>
      <c r="W8" s="50" t="s">
        <v>115</v>
      </c>
      <c r="X8" s="50" t="s">
        <v>116</v>
      </c>
      <c r="Y8" s="50" t="s">
        <v>117</v>
      </c>
      <c r="Z8" s="50" t="s">
        <v>56</v>
      </c>
      <c r="AA8" s="50" t="s">
        <v>118</v>
      </c>
      <c r="AB8" s="50" t="s">
        <v>119</v>
      </c>
      <c r="AC8" s="50" t="s">
        <v>120</v>
      </c>
      <c r="AD8" s="134"/>
      <c r="AE8" s="136"/>
      <c r="AF8" s="136"/>
      <c r="AG8" s="77" t="s">
        <v>123</v>
      </c>
      <c r="AH8" s="77" t="s">
        <v>58</v>
      </c>
      <c r="AI8" s="131"/>
      <c r="AJ8" s="132"/>
      <c r="AK8" s="132"/>
      <c r="AL8" s="101" t="s">
        <v>100</v>
      </c>
      <c r="AM8" s="131"/>
      <c r="AN8" s="132"/>
      <c r="AO8" s="132"/>
      <c r="AP8" s="101" t="s">
        <v>125</v>
      </c>
      <c r="AQ8" s="131"/>
      <c r="AR8" s="132"/>
      <c r="AS8" s="132"/>
      <c r="AT8" s="51">
        <v>20</v>
      </c>
      <c r="AU8" s="51">
        <v>22</v>
      </c>
      <c r="AV8" s="124">
        <v>14</v>
      </c>
      <c r="AW8" s="51">
        <v>14.1</v>
      </c>
      <c r="AX8" s="51">
        <v>17</v>
      </c>
      <c r="AY8" s="51">
        <v>19</v>
      </c>
      <c r="AZ8" s="51">
        <v>6</v>
      </c>
      <c r="BA8" s="51">
        <v>7</v>
      </c>
      <c r="BB8" s="51">
        <v>8</v>
      </c>
      <c r="BC8" s="51">
        <v>3</v>
      </c>
      <c r="BD8" s="51">
        <v>7</v>
      </c>
      <c r="BE8" s="51">
        <v>6</v>
      </c>
      <c r="BF8" s="51">
        <v>14</v>
      </c>
      <c r="BG8" s="51">
        <v>22</v>
      </c>
      <c r="BH8" s="51">
        <v>27</v>
      </c>
    </row>
    <row r="9" spans="1:60" s="1" customFormat="1" ht="12.75" customHeight="1">
      <c r="A9" s="31" t="s">
        <v>10</v>
      </c>
      <c r="B9" s="32"/>
      <c r="C9" s="25">
        <f t="shared" ref="C9:D9" si="0">SUM(C10:C11)</f>
        <v>0</v>
      </c>
      <c r="D9" s="10">
        <f t="shared" si="0"/>
        <v>0</v>
      </c>
      <c r="E9" s="10">
        <f t="shared" ref="E9:W9" si="1">SUM(E10:E11)</f>
        <v>0</v>
      </c>
      <c r="F9" s="10">
        <f t="shared" si="1"/>
        <v>0</v>
      </c>
      <c r="G9" s="10">
        <f t="shared" si="1"/>
        <v>0</v>
      </c>
      <c r="H9" s="10">
        <f t="shared" si="1"/>
        <v>0</v>
      </c>
      <c r="I9" s="10">
        <f t="shared" si="1"/>
        <v>0</v>
      </c>
      <c r="J9" s="10">
        <f t="shared" si="1"/>
        <v>0</v>
      </c>
      <c r="K9" s="10">
        <f t="shared" si="1"/>
        <v>0</v>
      </c>
      <c r="L9" s="10">
        <f t="shared" si="1"/>
        <v>0</v>
      </c>
      <c r="M9" s="10">
        <f t="shared" si="1"/>
        <v>0</v>
      </c>
      <c r="N9" s="10">
        <f t="shared" si="1"/>
        <v>0</v>
      </c>
      <c r="O9" s="10">
        <f t="shared" si="1"/>
        <v>0</v>
      </c>
      <c r="P9" s="10">
        <f t="shared" si="1"/>
        <v>0</v>
      </c>
      <c r="Q9" s="110">
        <f t="shared" si="1"/>
        <v>0</v>
      </c>
      <c r="R9" s="10">
        <f t="shared" si="1"/>
        <v>0</v>
      </c>
      <c r="S9" s="10">
        <f t="shared" si="1"/>
        <v>0</v>
      </c>
      <c r="T9" s="10">
        <f t="shared" si="1"/>
        <v>0</v>
      </c>
      <c r="U9" s="10">
        <f t="shared" si="1"/>
        <v>0</v>
      </c>
      <c r="V9" s="10">
        <f t="shared" si="1"/>
        <v>0</v>
      </c>
      <c r="W9" s="10">
        <f t="shared" si="1"/>
        <v>0</v>
      </c>
      <c r="X9" s="10">
        <f t="shared" ref="X9:AC9" si="2">SUM(X10:X11)</f>
        <v>0</v>
      </c>
      <c r="Y9" s="10">
        <f t="shared" si="2"/>
        <v>0</v>
      </c>
      <c r="Z9" s="10">
        <f t="shared" si="2"/>
        <v>0</v>
      </c>
      <c r="AA9" s="10">
        <f t="shared" si="2"/>
        <v>0</v>
      </c>
      <c r="AB9" s="10">
        <f t="shared" si="2"/>
        <v>0</v>
      </c>
      <c r="AC9" s="10">
        <f t="shared" si="2"/>
        <v>0</v>
      </c>
      <c r="AD9" s="63" t="s">
        <v>10</v>
      </c>
      <c r="AE9" s="64"/>
      <c r="AF9" s="65">
        <f>SUM(AF10:AF11)</f>
        <v>0</v>
      </c>
      <c r="AG9" s="79">
        <f>SUM(AG10:AG11)</f>
        <v>0</v>
      </c>
      <c r="AH9" s="79">
        <f>SUM(AH10:AH11)</f>
        <v>0</v>
      </c>
      <c r="AI9" s="63" t="s">
        <v>10</v>
      </c>
      <c r="AJ9" s="64"/>
      <c r="AK9" s="65">
        <f>SUM(AK10:AK11)</f>
        <v>0</v>
      </c>
      <c r="AL9" s="79">
        <f>SUM(AL10:AL11)</f>
        <v>0</v>
      </c>
      <c r="AM9" s="31" t="s">
        <v>10</v>
      </c>
      <c r="AN9" s="32"/>
      <c r="AO9" s="25">
        <f>SUM(AO10:AO11)</f>
        <v>0</v>
      </c>
      <c r="AP9" s="10">
        <f>SUM(AP10:AP11)</f>
        <v>0</v>
      </c>
      <c r="AQ9" s="63" t="s">
        <v>10</v>
      </c>
      <c r="AR9" s="64"/>
      <c r="AS9" s="65">
        <f t="shared" ref="AS9" si="3">SUM(AS10:AS11)</f>
        <v>0</v>
      </c>
      <c r="AT9" s="52">
        <v>0</v>
      </c>
      <c r="AU9" s="52">
        <v>0</v>
      </c>
      <c r="AV9" s="125">
        <v>0</v>
      </c>
      <c r="AW9" s="52">
        <v>0</v>
      </c>
      <c r="AX9" s="52">
        <v>0</v>
      </c>
      <c r="AY9" s="52">
        <v>0</v>
      </c>
      <c r="AZ9" s="52">
        <v>0</v>
      </c>
      <c r="BA9" s="52">
        <v>0</v>
      </c>
      <c r="BB9" s="52">
        <v>0</v>
      </c>
      <c r="BC9" s="52">
        <v>0</v>
      </c>
      <c r="BD9" s="52">
        <v>0</v>
      </c>
      <c r="BE9" s="52">
        <v>0</v>
      </c>
      <c r="BF9" s="52">
        <v>0</v>
      </c>
      <c r="BG9" s="52">
        <v>0</v>
      </c>
      <c r="BH9" s="52">
        <v>0</v>
      </c>
    </row>
    <row r="10" spans="1:60" s="1" customFormat="1" ht="12.75" customHeight="1">
      <c r="A10" s="33" t="s">
        <v>16</v>
      </c>
      <c r="B10" s="24" t="s">
        <v>27</v>
      </c>
      <c r="C10" s="24">
        <v>0</v>
      </c>
      <c r="D10" s="10">
        <f t="shared" ref="D10:AC10" si="4">SUM(D11:D11)</f>
        <v>0</v>
      </c>
      <c r="E10" s="10">
        <f t="shared" si="4"/>
        <v>0</v>
      </c>
      <c r="F10" s="10">
        <f t="shared" si="4"/>
        <v>0</v>
      </c>
      <c r="G10" s="10">
        <f t="shared" si="4"/>
        <v>0</v>
      </c>
      <c r="H10" s="10">
        <f t="shared" si="4"/>
        <v>0</v>
      </c>
      <c r="I10" s="10">
        <f t="shared" si="4"/>
        <v>0</v>
      </c>
      <c r="J10" s="10">
        <f t="shared" si="4"/>
        <v>0</v>
      </c>
      <c r="K10" s="10">
        <f t="shared" si="4"/>
        <v>0</v>
      </c>
      <c r="L10" s="10">
        <f t="shared" si="4"/>
        <v>0</v>
      </c>
      <c r="M10" s="10">
        <f t="shared" si="4"/>
        <v>0</v>
      </c>
      <c r="N10" s="10">
        <f t="shared" si="4"/>
        <v>0</v>
      </c>
      <c r="O10" s="10">
        <f t="shared" si="4"/>
        <v>0</v>
      </c>
      <c r="P10" s="10">
        <f t="shared" si="4"/>
        <v>0</v>
      </c>
      <c r="Q10" s="110">
        <f t="shared" si="4"/>
        <v>0</v>
      </c>
      <c r="R10" s="10">
        <f t="shared" si="4"/>
        <v>0</v>
      </c>
      <c r="S10" s="10">
        <f t="shared" si="4"/>
        <v>0</v>
      </c>
      <c r="T10" s="10">
        <f t="shared" si="4"/>
        <v>0</v>
      </c>
      <c r="U10" s="10">
        <f t="shared" si="4"/>
        <v>0</v>
      </c>
      <c r="V10" s="10">
        <f t="shared" si="4"/>
        <v>0</v>
      </c>
      <c r="W10" s="10">
        <f t="shared" si="4"/>
        <v>0</v>
      </c>
      <c r="X10" s="10">
        <f t="shared" si="4"/>
        <v>0</v>
      </c>
      <c r="Y10" s="10">
        <f t="shared" si="4"/>
        <v>0</v>
      </c>
      <c r="Z10" s="10">
        <f t="shared" si="4"/>
        <v>0</v>
      </c>
      <c r="AA10" s="10">
        <f t="shared" si="4"/>
        <v>0</v>
      </c>
      <c r="AB10" s="10">
        <f t="shared" si="4"/>
        <v>0</v>
      </c>
      <c r="AC10" s="10">
        <f t="shared" si="4"/>
        <v>0</v>
      </c>
      <c r="AD10" s="66" t="s">
        <v>16</v>
      </c>
      <c r="AE10" s="67" t="s">
        <v>82</v>
      </c>
      <c r="AF10" s="67">
        <v>0</v>
      </c>
      <c r="AG10" s="79">
        <f>SUM(AG11:AG11)</f>
        <v>0</v>
      </c>
      <c r="AH10" s="79">
        <f>SUM(AH11:AH11)</f>
        <v>0</v>
      </c>
      <c r="AI10" s="66" t="s">
        <v>16</v>
      </c>
      <c r="AJ10" s="67" t="s">
        <v>82</v>
      </c>
      <c r="AK10" s="67">
        <v>0</v>
      </c>
      <c r="AL10" s="79">
        <f>SUM(AL11:AL11)</f>
        <v>0</v>
      </c>
      <c r="AM10" s="34" t="s">
        <v>16</v>
      </c>
      <c r="AN10" s="24" t="s">
        <v>60</v>
      </c>
      <c r="AO10" s="24">
        <v>0</v>
      </c>
      <c r="AP10" s="10">
        <f>SUM(AP11:AP11)</f>
        <v>0</v>
      </c>
      <c r="AQ10" s="66" t="s">
        <v>16</v>
      </c>
      <c r="AR10" s="67" t="s">
        <v>27</v>
      </c>
      <c r="AS10" s="67">
        <v>0</v>
      </c>
      <c r="AT10" s="53">
        <v>0</v>
      </c>
      <c r="AU10" s="53">
        <v>0</v>
      </c>
      <c r="AV10" s="126">
        <v>0</v>
      </c>
      <c r="AW10" s="53">
        <v>0</v>
      </c>
      <c r="AX10" s="53">
        <v>0</v>
      </c>
      <c r="AY10" s="53">
        <v>0</v>
      </c>
      <c r="AZ10" s="53">
        <v>0</v>
      </c>
      <c r="BA10" s="53">
        <v>0</v>
      </c>
      <c r="BB10" s="53">
        <v>0</v>
      </c>
      <c r="BC10" s="53">
        <v>0</v>
      </c>
      <c r="BD10" s="53">
        <v>0</v>
      </c>
      <c r="BE10" s="53">
        <v>0</v>
      </c>
      <c r="BF10" s="53">
        <v>0</v>
      </c>
      <c r="BG10" s="53">
        <v>0</v>
      </c>
      <c r="BH10" s="53">
        <v>0</v>
      </c>
    </row>
    <row r="11" spans="1:60" s="1" customFormat="1" ht="27.75" customHeight="1">
      <c r="A11" s="34" t="s">
        <v>20</v>
      </c>
      <c r="B11" s="24" t="s">
        <v>27</v>
      </c>
      <c r="C11" s="24">
        <v>0</v>
      </c>
      <c r="D11" s="8">
        <f t="shared" ref="D11:W11" si="5">$BD$11*12*D34</f>
        <v>0</v>
      </c>
      <c r="E11" s="8">
        <f t="shared" si="5"/>
        <v>0</v>
      </c>
      <c r="F11" s="8">
        <f t="shared" si="5"/>
        <v>0</v>
      </c>
      <c r="G11" s="8">
        <f t="shared" si="5"/>
        <v>0</v>
      </c>
      <c r="H11" s="8">
        <f t="shared" si="5"/>
        <v>0</v>
      </c>
      <c r="I11" s="8">
        <f t="shared" si="5"/>
        <v>0</v>
      </c>
      <c r="J11" s="8">
        <f t="shared" si="5"/>
        <v>0</v>
      </c>
      <c r="K11" s="8">
        <f t="shared" si="5"/>
        <v>0</v>
      </c>
      <c r="L11" s="8">
        <f t="shared" si="5"/>
        <v>0</v>
      </c>
      <c r="M11" s="8">
        <f t="shared" si="5"/>
        <v>0</v>
      </c>
      <c r="N11" s="8">
        <f t="shared" si="5"/>
        <v>0</v>
      </c>
      <c r="O11" s="8">
        <f t="shared" si="5"/>
        <v>0</v>
      </c>
      <c r="P11" s="8">
        <f t="shared" si="5"/>
        <v>0</v>
      </c>
      <c r="Q11" s="111">
        <f t="shared" si="5"/>
        <v>0</v>
      </c>
      <c r="R11" s="8">
        <f t="shared" si="5"/>
        <v>0</v>
      </c>
      <c r="S11" s="8">
        <f t="shared" si="5"/>
        <v>0</v>
      </c>
      <c r="T11" s="8">
        <f t="shared" si="5"/>
        <v>0</v>
      </c>
      <c r="U11" s="8">
        <f t="shared" si="5"/>
        <v>0</v>
      </c>
      <c r="V11" s="8">
        <f t="shared" si="5"/>
        <v>0</v>
      </c>
      <c r="W11" s="8">
        <f t="shared" si="5"/>
        <v>0</v>
      </c>
      <c r="X11" s="8">
        <f t="shared" ref="X11:AC11" si="6">$BD$11*12*X34</f>
        <v>0</v>
      </c>
      <c r="Y11" s="8">
        <f t="shared" si="6"/>
        <v>0</v>
      </c>
      <c r="Z11" s="8">
        <f t="shared" si="6"/>
        <v>0</v>
      </c>
      <c r="AA11" s="8">
        <f t="shared" si="6"/>
        <v>0</v>
      </c>
      <c r="AB11" s="8">
        <f t="shared" si="6"/>
        <v>0</v>
      </c>
      <c r="AC11" s="8">
        <f t="shared" si="6"/>
        <v>0</v>
      </c>
      <c r="AD11" s="68" t="s">
        <v>20</v>
      </c>
      <c r="AE11" s="67" t="s">
        <v>83</v>
      </c>
      <c r="AF11" s="67">
        <v>0</v>
      </c>
      <c r="AG11" s="80">
        <f t="shared" ref="AG11:AH11" si="7">$K$11*12*AG34</f>
        <v>0</v>
      </c>
      <c r="AH11" s="80">
        <f t="shared" si="7"/>
        <v>0</v>
      </c>
      <c r="AI11" s="68" t="s">
        <v>20</v>
      </c>
      <c r="AJ11" s="67" t="s">
        <v>83</v>
      </c>
      <c r="AK11" s="67">
        <v>0</v>
      </c>
      <c r="AL11" s="80">
        <f>$K$11*12*AL34</f>
        <v>0</v>
      </c>
      <c r="AM11" s="34" t="s">
        <v>20</v>
      </c>
      <c r="AN11" s="24" t="s">
        <v>61</v>
      </c>
      <c r="AO11" s="24">
        <v>0</v>
      </c>
      <c r="AP11" s="8">
        <f>$K$11*12*AP34</f>
        <v>0</v>
      </c>
      <c r="AQ11" s="68" t="s">
        <v>20</v>
      </c>
      <c r="AR11" s="67" t="s">
        <v>27</v>
      </c>
      <c r="AS11" s="67">
        <v>0</v>
      </c>
      <c r="AT11" s="53">
        <v>0</v>
      </c>
      <c r="AU11" s="53">
        <v>0</v>
      </c>
      <c r="AV11" s="126">
        <v>0</v>
      </c>
      <c r="AW11" s="53">
        <v>0</v>
      </c>
      <c r="AX11" s="53"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0</v>
      </c>
      <c r="BE11" s="53">
        <v>0</v>
      </c>
      <c r="BF11" s="53">
        <v>0</v>
      </c>
      <c r="BG11" s="53">
        <v>0</v>
      </c>
      <c r="BH11" s="53">
        <v>0</v>
      </c>
    </row>
    <row r="12" spans="1:60" s="1" customFormat="1" ht="23.85" customHeight="1">
      <c r="A12" s="35" t="s">
        <v>9</v>
      </c>
      <c r="B12" s="32"/>
      <c r="C12" s="25">
        <f>SUM(C13:C19)</f>
        <v>9.4499999999999993</v>
      </c>
      <c r="D12" s="7">
        <f>SUM(D13:D19)</f>
        <v>81319.14</v>
      </c>
      <c r="E12" s="7">
        <f t="shared" ref="E12:W12" si="8">SUM(E13:E19)</f>
        <v>90096.3</v>
      </c>
      <c r="F12" s="7">
        <f t="shared" si="8"/>
        <v>6962.76</v>
      </c>
      <c r="G12" s="7">
        <f t="shared" si="8"/>
        <v>6872.0400000000009</v>
      </c>
      <c r="H12" s="7">
        <f t="shared" si="8"/>
        <v>6838.0199999999995</v>
      </c>
      <c r="I12" s="7">
        <f t="shared" si="8"/>
        <v>7042.1399999999994</v>
      </c>
      <c r="J12" s="7">
        <f t="shared" si="8"/>
        <v>39939.479999999996</v>
      </c>
      <c r="K12" s="7">
        <f t="shared" si="8"/>
        <v>53933.040000000008</v>
      </c>
      <c r="L12" s="7">
        <f t="shared" si="8"/>
        <v>63209.159999999996</v>
      </c>
      <c r="M12" s="7">
        <f t="shared" si="8"/>
        <v>15127.560000000001</v>
      </c>
      <c r="N12" s="7">
        <f t="shared" si="8"/>
        <v>88554.06</v>
      </c>
      <c r="O12" s="7">
        <f t="shared" si="8"/>
        <v>48217.68</v>
      </c>
      <c r="P12" s="7">
        <f t="shared" si="8"/>
        <v>6191.6399999999994</v>
      </c>
      <c r="Q12" s="112">
        <f t="shared" si="8"/>
        <v>59013.36</v>
      </c>
      <c r="R12" s="7">
        <f t="shared" si="8"/>
        <v>7563.7800000000007</v>
      </c>
      <c r="S12" s="7">
        <f t="shared" si="8"/>
        <v>28610.82</v>
      </c>
      <c r="T12" s="7">
        <f t="shared" si="8"/>
        <v>69911.100000000006</v>
      </c>
      <c r="U12" s="7">
        <f t="shared" si="8"/>
        <v>68958.540000000008</v>
      </c>
      <c r="V12" s="7">
        <f t="shared" si="8"/>
        <v>39054.959999999992</v>
      </c>
      <c r="W12" s="7">
        <f t="shared" si="8"/>
        <v>82192.320000000007</v>
      </c>
      <c r="X12" s="7">
        <f t="shared" ref="X12:AC12" si="9">SUM(X13:X19)</f>
        <v>44532.18</v>
      </c>
      <c r="Y12" s="7">
        <f t="shared" si="9"/>
        <v>37773.54</v>
      </c>
      <c r="Z12" s="7">
        <f t="shared" si="9"/>
        <v>7110.18</v>
      </c>
      <c r="AA12" s="7">
        <f t="shared" si="9"/>
        <v>38590.020000000004</v>
      </c>
      <c r="AB12" s="7">
        <f t="shared" si="9"/>
        <v>81115.01999999999</v>
      </c>
      <c r="AC12" s="7">
        <f t="shared" si="9"/>
        <v>66962.7</v>
      </c>
      <c r="AD12" s="69" t="s">
        <v>9</v>
      </c>
      <c r="AE12" s="64"/>
      <c r="AF12" s="65">
        <f>SUM(AF13:AF19)</f>
        <v>4.58</v>
      </c>
      <c r="AG12" s="79">
        <f>SUM(AG13:AG19)</f>
        <v>25776.239999999998</v>
      </c>
      <c r="AH12" s="79">
        <f>SUM(AH13:AH19)</f>
        <v>39516.240000000005</v>
      </c>
      <c r="AI12" s="69" t="s">
        <v>9</v>
      </c>
      <c r="AJ12" s="64"/>
      <c r="AK12" s="65">
        <f>SUM(AK13:AK19)</f>
        <v>4.58</v>
      </c>
      <c r="AL12" s="79">
        <f>SUM(AL13:AL19)</f>
        <v>28952.928</v>
      </c>
      <c r="AM12" s="35" t="s">
        <v>9</v>
      </c>
      <c r="AN12" s="32"/>
      <c r="AO12" s="25">
        <f>SUM(AO13:AO18)</f>
        <v>4.4300000000000006</v>
      </c>
      <c r="AP12" s="7">
        <f>SUM(AP13:AP18)</f>
        <v>46312.991999999998</v>
      </c>
      <c r="AQ12" s="69" t="s">
        <v>9</v>
      </c>
      <c r="AR12" s="64"/>
      <c r="AS12" s="65">
        <f>SUM(AS13:AS19)</f>
        <v>9.4499999999999993</v>
      </c>
      <c r="AT12" s="54">
        <f t="shared" ref="AT12:BD12" si="10">AT13+AT14+AT15+AT16+AT17+AT18+AT19</f>
        <v>8777.1600000000017</v>
      </c>
      <c r="AU12" s="54">
        <f t="shared" si="10"/>
        <v>5273.1</v>
      </c>
      <c r="AV12" s="127">
        <f t="shared" si="10"/>
        <v>62188.56</v>
      </c>
      <c r="AW12" s="54">
        <f t="shared" si="10"/>
        <v>63526.680000000008</v>
      </c>
      <c r="AX12" s="54">
        <f t="shared" si="10"/>
        <v>67280.22</v>
      </c>
      <c r="AY12" s="54">
        <f t="shared" si="10"/>
        <v>67711.140000000014</v>
      </c>
      <c r="AZ12" s="54">
        <f t="shared" si="10"/>
        <v>68901.84</v>
      </c>
      <c r="BA12" s="54">
        <f t="shared" si="10"/>
        <v>67053.42</v>
      </c>
      <c r="BB12" s="54">
        <f t="shared" si="10"/>
        <v>55157.759999999995</v>
      </c>
      <c r="BC12" s="54">
        <f t="shared" si="10"/>
        <v>62177.22</v>
      </c>
      <c r="BD12" s="54">
        <f t="shared" si="10"/>
        <v>53241.3</v>
      </c>
      <c r="BE12" s="54">
        <f t="shared" ref="BE12:BH12" si="11">BE13+BE14+BE15+BE16+BE17+BE18+BE19</f>
        <v>58933.98</v>
      </c>
      <c r="BF12" s="54">
        <f t="shared" si="11"/>
        <v>73868.759999999995</v>
      </c>
      <c r="BG12" s="54">
        <f t="shared" si="11"/>
        <v>83916</v>
      </c>
      <c r="BH12" s="54">
        <f t="shared" si="11"/>
        <v>69378.12</v>
      </c>
    </row>
    <row r="13" spans="1:60" s="1" customFormat="1" ht="28.5" customHeight="1">
      <c r="A13" s="61" t="s">
        <v>28</v>
      </c>
      <c r="B13" s="62" t="s">
        <v>17</v>
      </c>
      <c r="C13" s="62">
        <v>0.39</v>
      </c>
      <c r="D13" s="21">
        <f t="shared" ref="D13" si="12">$C$13*12*D34</f>
        <v>3356.0279999999998</v>
      </c>
      <c r="E13" s="21">
        <f t="shared" ref="E13:W13" si="13">$C$13*12*E34</f>
        <v>3718.2599999999998</v>
      </c>
      <c r="F13" s="21">
        <f t="shared" si="13"/>
        <v>287.35199999999998</v>
      </c>
      <c r="G13" s="21">
        <f t="shared" si="13"/>
        <v>283.608</v>
      </c>
      <c r="H13" s="21">
        <f t="shared" si="13"/>
        <v>282.20399999999995</v>
      </c>
      <c r="I13" s="21">
        <f t="shared" si="13"/>
        <v>290.62799999999999</v>
      </c>
      <c r="J13" s="21">
        <f t="shared" si="13"/>
        <v>1648.2959999999998</v>
      </c>
      <c r="K13" s="21">
        <f t="shared" si="13"/>
        <v>2225.808</v>
      </c>
      <c r="L13" s="21">
        <f t="shared" si="13"/>
        <v>2608.6319999999996</v>
      </c>
      <c r="M13" s="21">
        <f t="shared" si="13"/>
        <v>624.31200000000001</v>
      </c>
      <c r="N13" s="21">
        <f t="shared" si="13"/>
        <v>3654.6119999999996</v>
      </c>
      <c r="O13" s="21">
        <f t="shared" si="13"/>
        <v>1989.9359999999999</v>
      </c>
      <c r="P13" s="21">
        <f t="shared" si="13"/>
        <v>255.52799999999999</v>
      </c>
      <c r="Q13" s="113">
        <f t="shared" si="13"/>
        <v>2435.4719999999998</v>
      </c>
      <c r="R13" s="21">
        <f t="shared" si="13"/>
        <v>312.15600000000001</v>
      </c>
      <c r="S13" s="21">
        <f t="shared" si="13"/>
        <v>1180.7639999999999</v>
      </c>
      <c r="T13" s="21">
        <f t="shared" si="13"/>
        <v>2885.22</v>
      </c>
      <c r="U13" s="21">
        <f t="shared" si="13"/>
        <v>2845.9079999999999</v>
      </c>
      <c r="V13" s="21">
        <f t="shared" si="13"/>
        <v>1611.7919999999997</v>
      </c>
      <c r="W13" s="21">
        <f t="shared" si="13"/>
        <v>3392.0639999999994</v>
      </c>
      <c r="X13" s="21">
        <f t="shared" ref="X13:AC13" si="14">$C$13*12*X34</f>
        <v>1837.8359999999998</v>
      </c>
      <c r="Y13" s="21">
        <f t="shared" si="14"/>
        <v>1558.9079999999999</v>
      </c>
      <c r="Z13" s="21">
        <f t="shared" si="14"/>
        <v>293.43599999999998</v>
      </c>
      <c r="AA13" s="21">
        <f t="shared" si="14"/>
        <v>1592.604</v>
      </c>
      <c r="AB13" s="21">
        <f t="shared" si="14"/>
        <v>3347.6039999999994</v>
      </c>
      <c r="AC13" s="21">
        <f t="shared" si="14"/>
        <v>2763.54</v>
      </c>
      <c r="AD13" s="66" t="s">
        <v>84</v>
      </c>
      <c r="AE13" s="67" t="s">
        <v>17</v>
      </c>
      <c r="AF13" s="67">
        <v>0.49</v>
      </c>
      <c r="AG13" s="80">
        <f>$AF$13*12*AG34</f>
        <v>2757.72</v>
      </c>
      <c r="AH13" s="80">
        <f>$AF$13*12*AH34</f>
        <v>4227.72</v>
      </c>
      <c r="AI13" s="66" t="s">
        <v>84</v>
      </c>
      <c r="AJ13" s="67" t="s">
        <v>17</v>
      </c>
      <c r="AK13" s="67">
        <v>0.49</v>
      </c>
      <c r="AL13" s="80">
        <f>$AK$13*12*AL34</f>
        <v>3097.5839999999998</v>
      </c>
      <c r="AM13" s="33" t="s">
        <v>62</v>
      </c>
      <c r="AN13" s="24" t="s">
        <v>17</v>
      </c>
      <c r="AO13" s="24">
        <v>0.41</v>
      </c>
      <c r="AP13" s="8">
        <f>AO13*12*AP34</f>
        <v>4286.3040000000001</v>
      </c>
      <c r="AQ13" s="57" t="s">
        <v>28</v>
      </c>
      <c r="AR13" s="56" t="s">
        <v>17</v>
      </c>
      <c r="AS13" s="56">
        <v>0.39</v>
      </c>
      <c r="AT13" s="53">
        <f>$AS$13*12*AT34</f>
        <v>362.23200000000003</v>
      </c>
      <c r="AU13" s="53">
        <f t="shared" ref="AU13:BD13" si="15">$AS$13*12*AU34</f>
        <v>217.61999999999998</v>
      </c>
      <c r="AV13" s="126">
        <f t="shared" si="15"/>
        <v>2566.5119999999997</v>
      </c>
      <c r="AW13" s="53">
        <f t="shared" si="15"/>
        <v>2621.7359999999999</v>
      </c>
      <c r="AX13" s="53">
        <f t="shared" si="15"/>
        <v>2776.6439999999998</v>
      </c>
      <c r="AY13" s="53">
        <f t="shared" si="15"/>
        <v>2794.4279999999999</v>
      </c>
      <c r="AZ13" s="53">
        <f t="shared" si="15"/>
        <v>2843.5679999999998</v>
      </c>
      <c r="BA13" s="53">
        <f t="shared" si="15"/>
        <v>2767.2839999999997</v>
      </c>
      <c r="BB13" s="53">
        <f t="shared" si="15"/>
        <v>2276.3519999999999</v>
      </c>
      <c r="BC13" s="53">
        <f t="shared" si="15"/>
        <v>2566.0439999999994</v>
      </c>
      <c r="BD13" s="53">
        <f t="shared" si="15"/>
        <v>2197.2599999999998</v>
      </c>
      <c r="BE13" s="53">
        <f t="shared" ref="BE13:BH13" si="16">$AS$13*12*BE34</f>
        <v>2432.1959999999999</v>
      </c>
      <c r="BF13" s="53">
        <f t="shared" si="16"/>
        <v>3048.5519999999997</v>
      </c>
      <c r="BG13" s="53">
        <f t="shared" si="16"/>
        <v>3463.2</v>
      </c>
      <c r="BH13" s="53">
        <f t="shared" si="16"/>
        <v>2863.2239999999997</v>
      </c>
    </row>
    <row r="14" spans="1:60" s="1" customFormat="1" ht="48" customHeight="1">
      <c r="A14" s="33" t="s">
        <v>29</v>
      </c>
      <c r="B14" s="24" t="s">
        <v>8</v>
      </c>
      <c r="C14" s="24">
        <v>0.7</v>
      </c>
      <c r="D14" s="8">
        <f t="shared" ref="D14" si="17">$C$14*12*D34</f>
        <v>6023.6399999999994</v>
      </c>
      <c r="E14" s="8">
        <f t="shared" ref="E14:W14" si="18">$C$14*12*E34</f>
        <v>6673.7999999999993</v>
      </c>
      <c r="F14" s="8">
        <f t="shared" si="18"/>
        <v>515.75999999999988</v>
      </c>
      <c r="G14" s="8">
        <f t="shared" si="18"/>
        <v>509.03999999999991</v>
      </c>
      <c r="H14" s="8">
        <f t="shared" si="18"/>
        <v>506.51999999999987</v>
      </c>
      <c r="I14" s="8">
        <f t="shared" si="18"/>
        <v>521.63999999999987</v>
      </c>
      <c r="J14" s="8">
        <f t="shared" si="18"/>
        <v>2958.4799999999996</v>
      </c>
      <c r="K14" s="8">
        <f t="shared" si="18"/>
        <v>3995.0399999999995</v>
      </c>
      <c r="L14" s="8">
        <f t="shared" si="18"/>
        <v>4682.1599999999989</v>
      </c>
      <c r="M14" s="8">
        <f t="shared" si="18"/>
        <v>1120.56</v>
      </c>
      <c r="N14" s="8">
        <f t="shared" si="18"/>
        <v>6559.5599999999986</v>
      </c>
      <c r="O14" s="8">
        <f t="shared" si="18"/>
        <v>3571.6799999999994</v>
      </c>
      <c r="P14" s="8">
        <f t="shared" si="18"/>
        <v>458.63999999999993</v>
      </c>
      <c r="Q14" s="111">
        <f t="shared" si="18"/>
        <v>4371.3599999999988</v>
      </c>
      <c r="R14" s="8">
        <f t="shared" si="18"/>
        <v>560.28</v>
      </c>
      <c r="S14" s="8">
        <f t="shared" si="18"/>
        <v>2119.3199999999997</v>
      </c>
      <c r="T14" s="8">
        <f t="shared" si="18"/>
        <v>5178.5999999999995</v>
      </c>
      <c r="U14" s="8">
        <f t="shared" si="18"/>
        <v>5108.0399999999991</v>
      </c>
      <c r="V14" s="8">
        <f t="shared" si="18"/>
        <v>2892.9599999999991</v>
      </c>
      <c r="W14" s="8">
        <f t="shared" si="18"/>
        <v>6088.3199999999988</v>
      </c>
      <c r="X14" s="8">
        <f t="shared" ref="X14:AC14" si="19">$C$14*12*X34</f>
        <v>3298.6799999999994</v>
      </c>
      <c r="Y14" s="8">
        <f t="shared" si="19"/>
        <v>2798.0399999999995</v>
      </c>
      <c r="Z14" s="8">
        <f t="shared" si="19"/>
        <v>526.67999999999995</v>
      </c>
      <c r="AA14" s="8">
        <f t="shared" si="19"/>
        <v>2858.5199999999995</v>
      </c>
      <c r="AB14" s="8">
        <f t="shared" si="19"/>
        <v>6008.5199999999986</v>
      </c>
      <c r="AC14" s="8">
        <f t="shared" si="19"/>
        <v>4960.1999999999989</v>
      </c>
      <c r="AD14" s="66" t="s">
        <v>85</v>
      </c>
      <c r="AE14" s="67" t="s">
        <v>8</v>
      </c>
      <c r="AF14" s="67">
        <v>0.51</v>
      </c>
      <c r="AG14" s="80">
        <f>$AF$14*12*AG34</f>
        <v>2870.28</v>
      </c>
      <c r="AH14" s="80">
        <f>$AF$14*12*AH34</f>
        <v>4400.28</v>
      </c>
      <c r="AI14" s="66" t="s">
        <v>85</v>
      </c>
      <c r="AJ14" s="67" t="s">
        <v>8</v>
      </c>
      <c r="AK14" s="67">
        <v>0.51</v>
      </c>
      <c r="AL14" s="80">
        <f>$AK$14*12*AL34</f>
        <v>3224.0159999999996</v>
      </c>
      <c r="AM14" s="33" t="s">
        <v>63</v>
      </c>
      <c r="AN14" s="24" t="s">
        <v>8</v>
      </c>
      <c r="AO14" s="24">
        <v>0.49</v>
      </c>
      <c r="AP14" s="8">
        <f>AO14*12*AP34</f>
        <v>5122.6559999999999</v>
      </c>
      <c r="AQ14" s="66" t="s">
        <v>29</v>
      </c>
      <c r="AR14" s="67" t="s">
        <v>8</v>
      </c>
      <c r="AS14" s="67">
        <v>0.7</v>
      </c>
      <c r="AT14" s="53">
        <f>$AS$14*12*AT34</f>
        <v>650.16</v>
      </c>
      <c r="AU14" s="53">
        <f t="shared" ref="AU14:BD14" si="20">$AS$14*12*AU34</f>
        <v>390.59999999999991</v>
      </c>
      <c r="AV14" s="126">
        <f t="shared" si="20"/>
        <v>4606.5599999999986</v>
      </c>
      <c r="AW14" s="53">
        <f t="shared" si="20"/>
        <v>4705.6799999999994</v>
      </c>
      <c r="AX14" s="53">
        <f t="shared" si="20"/>
        <v>4983.7199999999984</v>
      </c>
      <c r="AY14" s="53">
        <f t="shared" si="20"/>
        <v>5015.6399999999994</v>
      </c>
      <c r="AZ14" s="53">
        <f t="shared" si="20"/>
        <v>5103.8399999999992</v>
      </c>
      <c r="BA14" s="53">
        <f t="shared" si="20"/>
        <v>4966.9199999999992</v>
      </c>
      <c r="BB14" s="53">
        <f t="shared" si="20"/>
        <v>4085.7599999999993</v>
      </c>
      <c r="BC14" s="53">
        <f t="shared" si="20"/>
        <v>4605.7199999999984</v>
      </c>
      <c r="BD14" s="53">
        <f t="shared" si="20"/>
        <v>3943.7999999999993</v>
      </c>
      <c r="BE14" s="53">
        <f t="shared" ref="BE14:BH14" si="21">$AS$14*12*BE34</f>
        <v>4365.4799999999996</v>
      </c>
      <c r="BF14" s="53">
        <f t="shared" si="21"/>
        <v>5471.7599999999993</v>
      </c>
      <c r="BG14" s="53">
        <f t="shared" si="21"/>
        <v>6215.9999999999991</v>
      </c>
      <c r="BH14" s="53">
        <f t="shared" si="21"/>
        <v>5139.119999999999</v>
      </c>
    </row>
    <row r="15" spans="1:60" s="1" customFormat="1" ht="35.25" customHeight="1">
      <c r="A15" s="33" t="s">
        <v>30</v>
      </c>
      <c r="B15" s="24" t="s">
        <v>18</v>
      </c>
      <c r="C15" s="24">
        <v>0.38</v>
      </c>
      <c r="D15" s="8">
        <f t="shared" ref="D15" si="22">$C$15*12*D34</f>
        <v>3269.9760000000006</v>
      </c>
      <c r="E15" s="8">
        <f t="shared" ref="E15:W15" si="23">$C$15*12*E34</f>
        <v>3622.9200000000005</v>
      </c>
      <c r="F15" s="8">
        <f t="shared" si="23"/>
        <v>279.98400000000004</v>
      </c>
      <c r="G15" s="8">
        <f t="shared" si="23"/>
        <v>276.33600000000001</v>
      </c>
      <c r="H15" s="8">
        <f t="shared" si="23"/>
        <v>274.96800000000002</v>
      </c>
      <c r="I15" s="8">
        <f t="shared" si="23"/>
        <v>283.17600000000004</v>
      </c>
      <c r="J15" s="8">
        <f t="shared" si="23"/>
        <v>1606.0320000000002</v>
      </c>
      <c r="K15" s="8">
        <f t="shared" si="23"/>
        <v>2168.7360000000003</v>
      </c>
      <c r="L15" s="8">
        <f t="shared" si="23"/>
        <v>2541.7440000000001</v>
      </c>
      <c r="M15" s="8">
        <f t="shared" si="23"/>
        <v>608.30400000000009</v>
      </c>
      <c r="N15" s="8">
        <f t="shared" si="23"/>
        <v>3560.9040000000005</v>
      </c>
      <c r="O15" s="8">
        <f t="shared" si="23"/>
        <v>1938.9120000000003</v>
      </c>
      <c r="P15" s="8">
        <f t="shared" si="23"/>
        <v>248.97600000000003</v>
      </c>
      <c r="Q15" s="111">
        <f t="shared" si="23"/>
        <v>2373.0240000000003</v>
      </c>
      <c r="R15" s="8">
        <f t="shared" si="23"/>
        <v>304.15200000000004</v>
      </c>
      <c r="S15" s="8">
        <f t="shared" si="23"/>
        <v>1150.4880000000003</v>
      </c>
      <c r="T15" s="8">
        <f t="shared" si="23"/>
        <v>2811.2400000000002</v>
      </c>
      <c r="U15" s="8">
        <f t="shared" si="23"/>
        <v>2772.9360000000006</v>
      </c>
      <c r="V15" s="8">
        <f t="shared" si="23"/>
        <v>1570.4640000000002</v>
      </c>
      <c r="W15" s="8">
        <f t="shared" si="23"/>
        <v>3305.0880000000002</v>
      </c>
      <c r="X15" s="8">
        <f t="shared" ref="X15:AC15" si="24">$C$15*12*X34</f>
        <v>1790.7120000000002</v>
      </c>
      <c r="Y15" s="8">
        <f t="shared" si="24"/>
        <v>1518.9360000000004</v>
      </c>
      <c r="Z15" s="8">
        <f t="shared" si="24"/>
        <v>285.91200000000003</v>
      </c>
      <c r="AA15" s="8">
        <f t="shared" si="24"/>
        <v>1551.7680000000003</v>
      </c>
      <c r="AB15" s="8">
        <f t="shared" si="24"/>
        <v>3261.768</v>
      </c>
      <c r="AC15" s="8">
        <f t="shared" si="24"/>
        <v>2692.6800000000003</v>
      </c>
      <c r="AD15" s="66" t="s">
        <v>64</v>
      </c>
      <c r="AE15" s="67" t="s">
        <v>18</v>
      </c>
      <c r="AF15" s="67">
        <v>0.39</v>
      </c>
      <c r="AG15" s="80">
        <f>$AF$15*12*AG34</f>
        <v>2194.92</v>
      </c>
      <c r="AH15" s="80">
        <f>$AF$15*12*AH34</f>
        <v>3364.9199999999996</v>
      </c>
      <c r="AI15" s="66" t="s">
        <v>64</v>
      </c>
      <c r="AJ15" s="67" t="s">
        <v>18</v>
      </c>
      <c r="AK15" s="67">
        <v>0.39</v>
      </c>
      <c r="AL15" s="80">
        <f>$AK$15*12*AL34</f>
        <v>2465.4239999999995</v>
      </c>
      <c r="AM15" s="33" t="s">
        <v>64</v>
      </c>
      <c r="AN15" s="24" t="s">
        <v>18</v>
      </c>
      <c r="AO15" s="24">
        <v>0.37</v>
      </c>
      <c r="AP15" s="8">
        <f>AO15*12*AP34</f>
        <v>3868.1279999999997</v>
      </c>
      <c r="AQ15" s="66" t="s">
        <v>30</v>
      </c>
      <c r="AR15" s="67" t="s">
        <v>18</v>
      </c>
      <c r="AS15" s="67">
        <v>0.38</v>
      </c>
      <c r="AT15" s="53">
        <f>$AS$15*12*AT34</f>
        <v>352.94400000000007</v>
      </c>
      <c r="AU15" s="53">
        <f t="shared" ref="AU15:BD15" si="25">$AS$15*12*AU34</f>
        <v>212.04000000000002</v>
      </c>
      <c r="AV15" s="126">
        <f t="shared" si="25"/>
        <v>2500.7040000000002</v>
      </c>
      <c r="AW15" s="53">
        <f t="shared" si="25"/>
        <v>2554.5120000000006</v>
      </c>
      <c r="AX15" s="53">
        <f t="shared" si="25"/>
        <v>2705.4479999999999</v>
      </c>
      <c r="AY15" s="53">
        <f t="shared" si="25"/>
        <v>2722.7760000000003</v>
      </c>
      <c r="AZ15" s="53">
        <f t="shared" si="25"/>
        <v>2770.6560000000004</v>
      </c>
      <c r="BA15" s="53">
        <f t="shared" si="25"/>
        <v>2696.328</v>
      </c>
      <c r="BB15" s="53">
        <f t="shared" si="25"/>
        <v>2217.9839999999999</v>
      </c>
      <c r="BC15" s="53">
        <f t="shared" si="25"/>
        <v>2500.248</v>
      </c>
      <c r="BD15" s="53">
        <f t="shared" si="25"/>
        <v>2140.92</v>
      </c>
      <c r="BE15" s="53">
        <f t="shared" ref="BE15:BH15" si="26">$AS$15*12*BE34</f>
        <v>2369.8320000000003</v>
      </c>
      <c r="BF15" s="53">
        <f t="shared" si="26"/>
        <v>2970.384</v>
      </c>
      <c r="BG15" s="53">
        <f t="shared" si="26"/>
        <v>3374.4000000000005</v>
      </c>
      <c r="BH15" s="53">
        <f t="shared" si="26"/>
        <v>2789.808</v>
      </c>
    </row>
    <row r="16" spans="1:60" s="1" customFormat="1" ht="57.75" customHeight="1">
      <c r="A16" s="36" t="s">
        <v>31</v>
      </c>
      <c r="B16" s="37" t="s">
        <v>7</v>
      </c>
      <c r="C16" s="24">
        <v>0.54</v>
      </c>
      <c r="D16" s="8">
        <f t="shared" ref="D16" si="27">$C$16*12*D34</f>
        <v>4646.8080000000009</v>
      </c>
      <c r="E16" s="8">
        <f t="shared" ref="E16:W16" si="28">$C$16*12*E34</f>
        <v>5148.3600000000006</v>
      </c>
      <c r="F16" s="8">
        <f t="shared" si="28"/>
        <v>397.87200000000001</v>
      </c>
      <c r="G16" s="8">
        <f t="shared" si="28"/>
        <v>392.68800000000005</v>
      </c>
      <c r="H16" s="8">
        <f t="shared" si="28"/>
        <v>390.74400000000003</v>
      </c>
      <c r="I16" s="8">
        <f t="shared" si="28"/>
        <v>402.40800000000002</v>
      </c>
      <c r="J16" s="8">
        <f t="shared" si="28"/>
        <v>2282.2559999999999</v>
      </c>
      <c r="K16" s="8">
        <f t="shared" si="28"/>
        <v>3081.8880000000004</v>
      </c>
      <c r="L16" s="8">
        <f t="shared" si="28"/>
        <v>3611.9520000000002</v>
      </c>
      <c r="M16" s="8">
        <f t="shared" si="28"/>
        <v>864.43200000000013</v>
      </c>
      <c r="N16" s="8">
        <f t="shared" si="28"/>
        <v>5060.232</v>
      </c>
      <c r="O16" s="8">
        <f t="shared" si="28"/>
        <v>2755.2960000000003</v>
      </c>
      <c r="P16" s="8">
        <f t="shared" si="28"/>
        <v>353.80800000000005</v>
      </c>
      <c r="Q16" s="111">
        <f t="shared" si="28"/>
        <v>3372.192</v>
      </c>
      <c r="R16" s="8">
        <f t="shared" si="28"/>
        <v>432.21600000000007</v>
      </c>
      <c r="S16" s="8">
        <f t="shared" si="28"/>
        <v>1634.9040000000002</v>
      </c>
      <c r="T16" s="8">
        <f t="shared" si="28"/>
        <v>3994.92</v>
      </c>
      <c r="U16" s="8">
        <f t="shared" si="28"/>
        <v>3940.4880000000003</v>
      </c>
      <c r="V16" s="8">
        <f t="shared" si="28"/>
        <v>2231.712</v>
      </c>
      <c r="W16" s="8">
        <f t="shared" si="28"/>
        <v>4696.7039999999997</v>
      </c>
      <c r="X16" s="8">
        <f t="shared" ref="X16:AC16" si="29">$C$16*12*X34</f>
        <v>2544.6959999999999</v>
      </c>
      <c r="Y16" s="8">
        <f t="shared" si="29"/>
        <v>2158.4880000000003</v>
      </c>
      <c r="Z16" s="8">
        <f t="shared" si="29"/>
        <v>406.29600000000005</v>
      </c>
      <c r="AA16" s="8">
        <f t="shared" si="29"/>
        <v>2205.1440000000002</v>
      </c>
      <c r="AB16" s="8">
        <f t="shared" si="29"/>
        <v>4635.1440000000002</v>
      </c>
      <c r="AC16" s="8">
        <f t="shared" si="29"/>
        <v>3826.44</v>
      </c>
      <c r="AD16" s="68" t="s">
        <v>65</v>
      </c>
      <c r="AE16" s="70" t="s">
        <v>7</v>
      </c>
      <c r="AF16" s="67">
        <v>0.62</v>
      </c>
      <c r="AG16" s="80">
        <f>$AF$16*12*AG34</f>
        <v>3489.3599999999997</v>
      </c>
      <c r="AH16" s="80">
        <f>$AF$16*12*AH34</f>
        <v>5349.36</v>
      </c>
      <c r="AI16" s="68" t="s">
        <v>65</v>
      </c>
      <c r="AJ16" s="70" t="s">
        <v>7</v>
      </c>
      <c r="AK16" s="67">
        <v>0.62</v>
      </c>
      <c r="AL16" s="80">
        <f>$AK$16*12*AL34</f>
        <v>3919.3919999999994</v>
      </c>
      <c r="AM16" s="36" t="s">
        <v>65</v>
      </c>
      <c r="AN16" s="37" t="s">
        <v>7</v>
      </c>
      <c r="AO16" s="24">
        <v>0.6</v>
      </c>
      <c r="AP16" s="8">
        <f>AO16*12*AP34</f>
        <v>6272.6399999999994</v>
      </c>
      <c r="AQ16" s="68" t="s">
        <v>31</v>
      </c>
      <c r="AR16" s="70" t="s">
        <v>7</v>
      </c>
      <c r="AS16" s="67">
        <v>0.54</v>
      </c>
      <c r="AT16" s="53">
        <f>$AS$16*12*AT34</f>
        <v>501.55200000000008</v>
      </c>
      <c r="AU16" s="53">
        <f t="shared" ref="AU16:BD16" si="30">$AS$16*12*AU34</f>
        <v>301.32</v>
      </c>
      <c r="AV16" s="126">
        <f t="shared" si="30"/>
        <v>3553.6320000000001</v>
      </c>
      <c r="AW16" s="53">
        <f t="shared" si="30"/>
        <v>3630.0960000000005</v>
      </c>
      <c r="AX16" s="53">
        <f t="shared" si="30"/>
        <v>3844.5839999999998</v>
      </c>
      <c r="AY16" s="53">
        <f t="shared" si="30"/>
        <v>3869.2080000000005</v>
      </c>
      <c r="AZ16" s="53">
        <f t="shared" si="30"/>
        <v>3937.2480000000005</v>
      </c>
      <c r="BA16" s="53">
        <f t="shared" si="30"/>
        <v>3831.6239999999998</v>
      </c>
      <c r="BB16" s="53">
        <f t="shared" si="30"/>
        <v>3151.8719999999998</v>
      </c>
      <c r="BC16" s="53">
        <f t="shared" si="30"/>
        <v>3552.9839999999999</v>
      </c>
      <c r="BD16" s="53">
        <f t="shared" si="30"/>
        <v>3042.36</v>
      </c>
      <c r="BE16" s="53">
        <f t="shared" ref="BE16:BH16" si="31">$AS$16*12*BE34</f>
        <v>3367.6560000000004</v>
      </c>
      <c r="BF16" s="53">
        <f t="shared" si="31"/>
        <v>4221.0720000000001</v>
      </c>
      <c r="BG16" s="53">
        <f t="shared" si="31"/>
        <v>4795.2000000000007</v>
      </c>
      <c r="BH16" s="53">
        <f t="shared" si="31"/>
        <v>3964.4639999999999</v>
      </c>
    </row>
    <row r="17" spans="1:60" s="1" customFormat="1" ht="38.25" customHeight="1">
      <c r="A17" s="34" t="s">
        <v>32</v>
      </c>
      <c r="B17" s="24" t="s">
        <v>33</v>
      </c>
      <c r="C17" s="24">
        <v>0.06</v>
      </c>
      <c r="D17" s="8">
        <f t="shared" ref="D17" si="32">$C$17*12*D34</f>
        <v>516.31200000000001</v>
      </c>
      <c r="E17" s="8">
        <f t="shared" ref="E17:W17" si="33">$C$17*12*E34</f>
        <v>572.04</v>
      </c>
      <c r="F17" s="8">
        <f t="shared" si="33"/>
        <v>44.207999999999998</v>
      </c>
      <c r="G17" s="8">
        <f t="shared" si="33"/>
        <v>43.631999999999998</v>
      </c>
      <c r="H17" s="8">
        <f t="shared" si="33"/>
        <v>43.415999999999997</v>
      </c>
      <c r="I17" s="8">
        <f t="shared" si="33"/>
        <v>44.711999999999996</v>
      </c>
      <c r="J17" s="8">
        <f t="shared" si="33"/>
        <v>253.58399999999997</v>
      </c>
      <c r="K17" s="8">
        <f t="shared" si="33"/>
        <v>342.43200000000002</v>
      </c>
      <c r="L17" s="8">
        <f t="shared" si="33"/>
        <v>401.32799999999997</v>
      </c>
      <c r="M17" s="8">
        <f t="shared" si="33"/>
        <v>96.048000000000002</v>
      </c>
      <c r="N17" s="8">
        <f t="shared" si="33"/>
        <v>562.24799999999993</v>
      </c>
      <c r="O17" s="8">
        <f t="shared" si="33"/>
        <v>306.14400000000001</v>
      </c>
      <c r="P17" s="8">
        <f t="shared" si="33"/>
        <v>39.311999999999998</v>
      </c>
      <c r="Q17" s="111">
        <f t="shared" si="33"/>
        <v>374.68799999999999</v>
      </c>
      <c r="R17" s="8">
        <f t="shared" si="33"/>
        <v>48.024000000000001</v>
      </c>
      <c r="S17" s="8">
        <f t="shared" si="33"/>
        <v>181.65600000000001</v>
      </c>
      <c r="T17" s="8">
        <f t="shared" si="33"/>
        <v>443.88</v>
      </c>
      <c r="U17" s="8">
        <f t="shared" si="33"/>
        <v>437.83199999999999</v>
      </c>
      <c r="V17" s="8">
        <f t="shared" si="33"/>
        <v>247.96799999999996</v>
      </c>
      <c r="W17" s="8">
        <f t="shared" si="33"/>
        <v>521.85599999999999</v>
      </c>
      <c r="X17" s="8">
        <f t="shared" ref="X17:AC17" si="34">$C$17*12*X34</f>
        <v>282.74399999999997</v>
      </c>
      <c r="Y17" s="8">
        <f t="shared" si="34"/>
        <v>239.83199999999999</v>
      </c>
      <c r="Z17" s="8">
        <f t="shared" si="34"/>
        <v>45.143999999999998</v>
      </c>
      <c r="AA17" s="8">
        <f t="shared" si="34"/>
        <v>245.01599999999999</v>
      </c>
      <c r="AB17" s="8">
        <f t="shared" si="34"/>
        <v>515.01599999999996</v>
      </c>
      <c r="AC17" s="8">
        <f t="shared" si="34"/>
        <v>425.15999999999997</v>
      </c>
      <c r="AD17" s="68" t="s">
        <v>66</v>
      </c>
      <c r="AE17" s="67" t="s">
        <v>33</v>
      </c>
      <c r="AF17" s="67">
        <v>0.08</v>
      </c>
      <c r="AG17" s="80">
        <f>$AF$17*12*AG34</f>
        <v>450.24</v>
      </c>
      <c r="AH17" s="80">
        <f>$AF$17*12*AH34</f>
        <v>690.24</v>
      </c>
      <c r="AI17" s="68" t="s">
        <v>66</v>
      </c>
      <c r="AJ17" s="67" t="s">
        <v>33</v>
      </c>
      <c r="AK17" s="67">
        <v>0.08</v>
      </c>
      <c r="AL17" s="80">
        <f>$AK$17*12*AL34</f>
        <v>505.72799999999995</v>
      </c>
      <c r="AM17" s="34" t="s">
        <v>66</v>
      </c>
      <c r="AN17" s="24" t="s">
        <v>61</v>
      </c>
      <c r="AO17" s="24">
        <v>7.0000000000000007E-2</v>
      </c>
      <c r="AP17" s="8">
        <f>AO17*12*AP34</f>
        <v>731.80800000000011</v>
      </c>
      <c r="AQ17" s="68" t="s">
        <v>32</v>
      </c>
      <c r="AR17" s="67" t="s">
        <v>33</v>
      </c>
      <c r="AS17" s="67">
        <v>0.06</v>
      </c>
      <c r="AT17" s="53">
        <f>$AS$17*12*AT34</f>
        <v>55.728000000000002</v>
      </c>
      <c r="AU17" s="53">
        <f t="shared" ref="AU17:BD17" si="35">$AS$17*12*AU34</f>
        <v>33.479999999999997</v>
      </c>
      <c r="AV17" s="126">
        <f t="shared" si="35"/>
        <v>394.84799999999996</v>
      </c>
      <c r="AW17" s="53">
        <f t="shared" si="35"/>
        <v>403.34399999999999</v>
      </c>
      <c r="AX17" s="53">
        <f t="shared" si="35"/>
        <v>427.17599999999993</v>
      </c>
      <c r="AY17" s="53">
        <f t="shared" si="35"/>
        <v>429.91199999999998</v>
      </c>
      <c r="AZ17" s="53">
        <f t="shared" si="35"/>
        <v>437.47199999999998</v>
      </c>
      <c r="BA17" s="53">
        <f t="shared" si="35"/>
        <v>425.73599999999993</v>
      </c>
      <c r="BB17" s="53">
        <f t="shared" si="35"/>
        <v>350.20799999999997</v>
      </c>
      <c r="BC17" s="53">
        <f t="shared" si="35"/>
        <v>394.77599999999995</v>
      </c>
      <c r="BD17" s="53">
        <f t="shared" si="35"/>
        <v>338.03999999999996</v>
      </c>
      <c r="BE17" s="53">
        <f t="shared" ref="BE17:BH17" si="36">$AS$17*12*BE34</f>
        <v>374.18400000000003</v>
      </c>
      <c r="BF17" s="53">
        <f t="shared" si="36"/>
        <v>469.00799999999998</v>
      </c>
      <c r="BG17" s="53">
        <f t="shared" si="36"/>
        <v>532.79999999999995</v>
      </c>
      <c r="BH17" s="53">
        <f t="shared" si="36"/>
        <v>440.49599999999992</v>
      </c>
    </row>
    <row r="18" spans="1:60" s="1" customFormat="1" ht="41.25" customHeight="1">
      <c r="A18" s="33" t="s">
        <v>34</v>
      </c>
      <c r="B18" s="38" t="s">
        <v>35</v>
      </c>
      <c r="C18" s="24">
        <v>3.34</v>
      </c>
      <c r="D18" s="8">
        <f t="shared" ref="D18" si="37">$C$18*12*D34</f>
        <v>28741.367999999999</v>
      </c>
      <c r="E18" s="8">
        <f t="shared" ref="E18:W18" si="38">$C$18*12*E34</f>
        <v>31843.559999999998</v>
      </c>
      <c r="F18" s="8">
        <f t="shared" si="38"/>
        <v>2460.9119999999998</v>
      </c>
      <c r="G18" s="8">
        <f t="shared" si="38"/>
        <v>2428.848</v>
      </c>
      <c r="H18" s="8">
        <f t="shared" si="38"/>
        <v>2416.8239999999996</v>
      </c>
      <c r="I18" s="8">
        <f t="shared" si="38"/>
        <v>2488.9679999999998</v>
      </c>
      <c r="J18" s="8">
        <f t="shared" si="38"/>
        <v>14116.175999999999</v>
      </c>
      <c r="K18" s="8">
        <f t="shared" si="38"/>
        <v>19062.047999999999</v>
      </c>
      <c r="L18" s="8">
        <f t="shared" si="38"/>
        <v>22340.591999999997</v>
      </c>
      <c r="M18" s="8">
        <f t="shared" si="38"/>
        <v>5346.6719999999996</v>
      </c>
      <c r="N18" s="8">
        <f t="shared" si="38"/>
        <v>31298.471999999998</v>
      </c>
      <c r="O18" s="8">
        <f t="shared" si="38"/>
        <v>17042.016</v>
      </c>
      <c r="P18" s="8">
        <f t="shared" si="38"/>
        <v>2188.3679999999999</v>
      </c>
      <c r="Q18" s="111">
        <f t="shared" si="38"/>
        <v>20857.631999999998</v>
      </c>
      <c r="R18" s="8">
        <f t="shared" si="38"/>
        <v>2673.3359999999998</v>
      </c>
      <c r="S18" s="8">
        <f t="shared" si="38"/>
        <v>10112.183999999999</v>
      </c>
      <c r="T18" s="8">
        <f t="shared" si="38"/>
        <v>24709.32</v>
      </c>
      <c r="U18" s="8">
        <f t="shared" si="38"/>
        <v>24372.648000000001</v>
      </c>
      <c r="V18" s="8">
        <f t="shared" si="38"/>
        <v>13803.551999999998</v>
      </c>
      <c r="W18" s="8">
        <f t="shared" si="38"/>
        <v>29049.983999999997</v>
      </c>
      <c r="X18" s="8">
        <f t="shared" ref="X18:AC18" si="39">$C$18*12*X34</f>
        <v>15739.415999999999</v>
      </c>
      <c r="Y18" s="8">
        <f t="shared" si="39"/>
        <v>13350.648000000001</v>
      </c>
      <c r="Z18" s="8">
        <f t="shared" si="39"/>
        <v>2513.0160000000001</v>
      </c>
      <c r="AA18" s="8">
        <f t="shared" si="39"/>
        <v>13639.224</v>
      </c>
      <c r="AB18" s="8">
        <f t="shared" si="39"/>
        <v>28669.223999999998</v>
      </c>
      <c r="AC18" s="8">
        <f t="shared" si="39"/>
        <v>23667.239999999998</v>
      </c>
      <c r="AD18" s="66" t="s">
        <v>67</v>
      </c>
      <c r="AE18" s="71" t="s">
        <v>86</v>
      </c>
      <c r="AF18" s="67">
        <v>2.4900000000000002</v>
      </c>
      <c r="AG18" s="80">
        <f>$AF$18*12*AG34</f>
        <v>14013.720000000001</v>
      </c>
      <c r="AH18" s="80">
        <f>$AF$18*12*AH34</f>
        <v>21483.72</v>
      </c>
      <c r="AI18" s="66" t="s">
        <v>67</v>
      </c>
      <c r="AJ18" s="71" t="s">
        <v>86</v>
      </c>
      <c r="AK18" s="67">
        <v>2.4900000000000002</v>
      </c>
      <c r="AL18" s="80">
        <f>$AK$18*12*AL34</f>
        <v>15740.784</v>
      </c>
      <c r="AM18" s="33" t="s">
        <v>67</v>
      </c>
      <c r="AN18" s="38" t="s">
        <v>68</v>
      </c>
      <c r="AO18" s="24">
        <v>2.4900000000000002</v>
      </c>
      <c r="AP18" s="8">
        <f>AO18*12*AP34</f>
        <v>26031.456000000002</v>
      </c>
      <c r="AQ18" s="66" t="s">
        <v>34</v>
      </c>
      <c r="AR18" s="71" t="s">
        <v>35</v>
      </c>
      <c r="AS18" s="67">
        <v>3.34</v>
      </c>
      <c r="AT18" s="53">
        <f>$AS$18*12*AT34</f>
        <v>3102.192</v>
      </c>
      <c r="AU18" s="53">
        <f t="shared" ref="AU18:BD18" si="40">$AS$18*12*AU34</f>
        <v>1863.72</v>
      </c>
      <c r="AV18" s="126">
        <f t="shared" si="40"/>
        <v>21979.871999999999</v>
      </c>
      <c r="AW18" s="53">
        <f t="shared" si="40"/>
        <v>22452.816000000003</v>
      </c>
      <c r="AX18" s="53">
        <f t="shared" si="40"/>
        <v>23779.463999999996</v>
      </c>
      <c r="AY18" s="53">
        <f t="shared" si="40"/>
        <v>23931.768</v>
      </c>
      <c r="AZ18" s="53">
        <f t="shared" si="40"/>
        <v>24352.608</v>
      </c>
      <c r="BA18" s="53">
        <f t="shared" si="40"/>
        <v>23699.303999999996</v>
      </c>
      <c r="BB18" s="53">
        <f t="shared" si="40"/>
        <v>19494.911999999997</v>
      </c>
      <c r="BC18" s="53">
        <f t="shared" si="40"/>
        <v>21975.863999999998</v>
      </c>
      <c r="BD18" s="53">
        <f t="shared" si="40"/>
        <v>18817.559999999998</v>
      </c>
      <c r="BE18" s="53">
        <f t="shared" ref="BE18:BH18" si="41">$AS$18*12*BE34</f>
        <v>20829.576000000001</v>
      </c>
      <c r="BF18" s="53">
        <f t="shared" si="41"/>
        <v>26108.111999999997</v>
      </c>
      <c r="BG18" s="53">
        <f t="shared" si="41"/>
        <v>29659.199999999997</v>
      </c>
      <c r="BH18" s="53">
        <f t="shared" si="41"/>
        <v>24520.943999999996</v>
      </c>
    </row>
    <row r="19" spans="1:60" s="20" customFormat="1" ht="12.75" customHeight="1">
      <c r="A19" s="33" t="s">
        <v>36</v>
      </c>
      <c r="B19" s="24" t="s">
        <v>2</v>
      </c>
      <c r="C19" s="24">
        <v>4.04</v>
      </c>
      <c r="D19" s="8">
        <f t="shared" ref="D19" si="42">$C$19*12*D34</f>
        <v>34765.008000000002</v>
      </c>
      <c r="E19" s="8">
        <f t="shared" ref="E19:W19" si="43">$C$19*12*E34</f>
        <v>38517.360000000001</v>
      </c>
      <c r="F19" s="8">
        <f t="shared" si="43"/>
        <v>2976.672</v>
      </c>
      <c r="G19" s="8">
        <f t="shared" si="43"/>
        <v>2937.8880000000004</v>
      </c>
      <c r="H19" s="8">
        <f t="shared" si="43"/>
        <v>2923.3440000000001</v>
      </c>
      <c r="I19" s="8">
        <f t="shared" si="43"/>
        <v>3010.6080000000002</v>
      </c>
      <c r="J19" s="8">
        <f t="shared" si="43"/>
        <v>17074.655999999999</v>
      </c>
      <c r="K19" s="8">
        <f t="shared" si="43"/>
        <v>23057.088000000003</v>
      </c>
      <c r="L19" s="8">
        <f t="shared" si="43"/>
        <v>27022.752</v>
      </c>
      <c r="M19" s="8">
        <f t="shared" si="43"/>
        <v>6467.2320000000009</v>
      </c>
      <c r="N19" s="8">
        <f t="shared" si="43"/>
        <v>37858.031999999999</v>
      </c>
      <c r="O19" s="8">
        <f t="shared" si="43"/>
        <v>20613.696</v>
      </c>
      <c r="P19" s="8">
        <f t="shared" si="43"/>
        <v>2647.0080000000003</v>
      </c>
      <c r="Q19" s="111">
        <f t="shared" si="43"/>
        <v>25228.992000000002</v>
      </c>
      <c r="R19" s="8">
        <f t="shared" si="43"/>
        <v>3233.6160000000004</v>
      </c>
      <c r="S19" s="8">
        <f t="shared" si="43"/>
        <v>12231.504000000001</v>
      </c>
      <c r="T19" s="8">
        <f t="shared" si="43"/>
        <v>29887.920000000002</v>
      </c>
      <c r="U19" s="8">
        <f t="shared" si="43"/>
        <v>29480.688000000002</v>
      </c>
      <c r="V19" s="8">
        <f t="shared" si="43"/>
        <v>16696.511999999999</v>
      </c>
      <c r="W19" s="8">
        <f t="shared" si="43"/>
        <v>35138.304000000004</v>
      </c>
      <c r="X19" s="8">
        <f t="shared" ref="X19:AC19" si="44">$C$19*12*X34</f>
        <v>19038.096000000001</v>
      </c>
      <c r="Y19" s="8">
        <f t="shared" si="44"/>
        <v>16148.688000000002</v>
      </c>
      <c r="Z19" s="8">
        <f t="shared" si="44"/>
        <v>3039.6960000000004</v>
      </c>
      <c r="AA19" s="8">
        <f t="shared" si="44"/>
        <v>16497.744000000002</v>
      </c>
      <c r="AB19" s="8">
        <f t="shared" si="44"/>
        <v>34677.743999999999</v>
      </c>
      <c r="AC19" s="8">
        <f t="shared" si="44"/>
        <v>28627.440000000002</v>
      </c>
      <c r="AD19" s="66"/>
      <c r="AE19" s="67"/>
      <c r="AF19" s="67"/>
      <c r="AG19" s="85"/>
      <c r="AH19" s="85"/>
      <c r="AI19" s="66"/>
      <c r="AJ19" s="67"/>
      <c r="AK19" s="67"/>
      <c r="AL19" s="80"/>
      <c r="AM19" s="95"/>
      <c r="AN19" s="38"/>
      <c r="AO19" s="24"/>
      <c r="AP19" s="8"/>
      <c r="AQ19" s="66" t="s">
        <v>36</v>
      </c>
      <c r="AR19" s="67" t="s">
        <v>2</v>
      </c>
      <c r="AS19" s="67">
        <v>4.04</v>
      </c>
      <c r="AT19" s="53">
        <f>$AS$19*12*AT34</f>
        <v>3752.3520000000008</v>
      </c>
      <c r="AU19" s="53">
        <f t="shared" ref="AU19:BD19" si="45">$AS$19*12*AU34</f>
        <v>2254.3200000000002</v>
      </c>
      <c r="AV19" s="126">
        <f t="shared" si="45"/>
        <v>26586.432000000001</v>
      </c>
      <c r="AW19" s="53">
        <f t="shared" si="45"/>
        <v>27158.496000000003</v>
      </c>
      <c r="AX19" s="53">
        <f t="shared" si="45"/>
        <v>28763.184000000001</v>
      </c>
      <c r="AY19" s="53">
        <f t="shared" si="45"/>
        <v>28947.408000000003</v>
      </c>
      <c r="AZ19" s="53">
        <f t="shared" si="45"/>
        <v>29456.448000000004</v>
      </c>
      <c r="BA19" s="53">
        <f t="shared" si="45"/>
        <v>28666.223999999998</v>
      </c>
      <c r="BB19" s="53">
        <f t="shared" si="45"/>
        <v>23580.672000000002</v>
      </c>
      <c r="BC19" s="53">
        <f t="shared" si="45"/>
        <v>26581.583999999999</v>
      </c>
      <c r="BD19" s="53">
        <f t="shared" si="45"/>
        <v>22761.360000000001</v>
      </c>
      <c r="BE19" s="53">
        <f t="shared" ref="BE19:BH19" si="46">$AS$19*12*BE34</f>
        <v>25195.056000000004</v>
      </c>
      <c r="BF19" s="53">
        <f t="shared" si="46"/>
        <v>31579.872000000003</v>
      </c>
      <c r="BG19" s="53">
        <f t="shared" si="46"/>
        <v>35875.200000000004</v>
      </c>
      <c r="BH19" s="53">
        <f t="shared" si="46"/>
        <v>29660.063999999998</v>
      </c>
    </row>
    <row r="20" spans="1:60" s="20" customFormat="1" ht="12.75" customHeight="1">
      <c r="A20" s="35" t="s">
        <v>6</v>
      </c>
      <c r="B20" s="32"/>
      <c r="C20" s="26">
        <f>SUM(C21:C23)</f>
        <v>3.36</v>
      </c>
      <c r="D20" s="9">
        <f>SUM(D21:D23)</f>
        <v>28913.472000000002</v>
      </c>
      <c r="E20" s="9">
        <f t="shared" ref="E20:W20" si="47">SUM(E21:E23)</f>
        <v>32034.240000000002</v>
      </c>
      <c r="F20" s="9">
        <f t="shared" si="47"/>
        <v>2475.6480000000001</v>
      </c>
      <c r="G20" s="9">
        <f t="shared" si="47"/>
        <v>2443.3919999999998</v>
      </c>
      <c r="H20" s="9">
        <f t="shared" si="47"/>
        <v>2431.2960000000003</v>
      </c>
      <c r="I20" s="9">
        <f t="shared" si="47"/>
        <v>2503.8720000000003</v>
      </c>
      <c r="J20" s="9">
        <f t="shared" si="47"/>
        <v>14200.704</v>
      </c>
      <c r="K20" s="9">
        <f t="shared" si="47"/>
        <v>19176.192000000003</v>
      </c>
      <c r="L20" s="9">
        <f t="shared" si="47"/>
        <v>22474.368000000002</v>
      </c>
      <c r="M20" s="9">
        <f t="shared" si="47"/>
        <v>5378.6880000000001</v>
      </c>
      <c r="N20" s="9">
        <f t="shared" si="47"/>
        <v>31485.887999999999</v>
      </c>
      <c r="O20" s="9">
        <f t="shared" si="47"/>
        <v>17144.063999999998</v>
      </c>
      <c r="P20" s="9">
        <f t="shared" si="47"/>
        <v>2201.4719999999998</v>
      </c>
      <c r="Q20" s="114">
        <f t="shared" si="47"/>
        <v>20982.527999999998</v>
      </c>
      <c r="R20" s="9">
        <f t="shared" si="47"/>
        <v>2689.3440000000001</v>
      </c>
      <c r="S20" s="9">
        <f t="shared" si="47"/>
        <v>10172.736000000001</v>
      </c>
      <c r="T20" s="9">
        <f t="shared" si="47"/>
        <v>24857.279999999999</v>
      </c>
      <c r="U20" s="9">
        <f t="shared" si="47"/>
        <v>24518.592000000001</v>
      </c>
      <c r="V20" s="9">
        <f t="shared" si="47"/>
        <v>13886.207999999999</v>
      </c>
      <c r="W20" s="9">
        <f t="shared" si="47"/>
        <v>29223.935999999998</v>
      </c>
      <c r="X20" s="9">
        <f t="shared" ref="X20:AC20" si="48">SUM(X21:X23)</f>
        <v>15833.664000000001</v>
      </c>
      <c r="Y20" s="9">
        <f t="shared" si="48"/>
        <v>13430.592000000001</v>
      </c>
      <c r="Z20" s="9">
        <f t="shared" si="48"/>
        <v>2528.0640000000003</v>
      </c>
      <c r="AA20" s="9">
        <f t="shared" si="48"/>
        <v>13720.896000000001</v>
      </c>
      <c r="AB20" s="9">
        <f t="shared" si="48"/>
        <v>28840.896000000001</v>
      </c>
      <c r="AC20" s="9">
        <f t="shared" si="48"/>
        <v>23808.959999999999</v>
      </c>
      <c r="AD20" s="69" t="s">
        <v>6</v>
      </c>
      <c r="AE20" s="64"/>
      <c r="AF20" s="72">
        <f>SUM(AF21:AF23)</f>
        <v>4.93</v>
      </c>
      <c r="AG20" s="81">
        <f>SUM(AG21:AG23)</f>
        <v>27746.04</v>
      </c>
      <c r="AH20" s="81">
        <f>SUM(AH21:AH23)</f>
        <v>42536.04</v>
      </c>
      <c r="AI20" s="69" t="s">
        <v>6</v>
      </c>
      <c r="AJ20" s="64"/>
      <c r="AK20" s="72">
        <f>SUM(AK21:AK23)</f>
        <v>3.49</v>
      </c>
      <c r="AL20" s="81">
        <f>SUM(AL21:AL23)</f>
        <v>22062.383999999998</v>
      </c>
      <c r="AM20" s="35" t="s">
        <v>6</v>
      </c>
      <c r="AN20" s="32"/>
      <c r="AO20" s="26">
        <f>SUM(AO21:AO23)</f>
        <v>2.1399999999999997</v>
      </c>
      <c r="AP20" s="9">
        <f>SUM(AP21:AP23)</f>
        <v>22372.415999999997</v>
      </c>
      <c r="AQ20" s="69" t="s">
        <v>6</v>
      </c>
      <c r="AR20" s="64"/>
      <c r="AS20" s="72">
        <f>SUM(AS21:AS23)</f>
        <v>2.66</v>
      </c>
      <c r="AT20" s="54">
        <f t="shared" ref="AT20:BD20" si="49">AT21+AT22+AT23</f>
        <v>2470.6080000000002</v>
      </c>
      <c r="AU20" s="54">
        <f t="shared" si="49"/>
        <v>1484.2799999999997</v>
      </c>
      <c r="AV20" s="127">
        <f t="shared" si="49"/>
        <v>17504.928</v>
      </c>
      <c r="AW20" s="54">
        <f t="shared" si="49"/>
        <v>17881.583999999999</v>
      </c>
      <c r="AX20" s="54">
        <f t="shared" si="49"/>
        <v>18938.135999999999</v>
      </c>
      <c r="AY20" s="54">
        <f t="shared" si="49"/>
        <v>19059.432000000001</v>
      </c>
      <c r="AZ20" s="54">
        <f t="shared" si="49"/>
        <v>19394.592000000001</v>
      </c>
      <c r="BA20" s="54">
        <f t="shared" si="49"/>
        <v>18874.295999999998</v>
      </c>
      <c r="BB20" s="54">
        <f t="shared" si="49"/>
        <v>15525.887999999999</v>
      </c>
      <c r="BC20" s="54">
        <f t="shared" si="49"/>
        <v>17501.735999999997</v>
      </c>
      <c r="BD20" s="54">
        <f t="shared" si="49"/>
        <v>14986.439999999999</v>
      </c>
      <c r="BE20" s="54">
        <f t="shared" ref="BE20:BH20" si="50">BE21+BE22+BE23</f>
        <v>16588.824000000001</v>
      </c>
      <c r="BF20" s="54">
        <f t="shared" si="50"/>
        <v>20792.687999999998</v>
      </c>
      <c r="BG20" s="54">
        <f t="shared" si="50"/>
        <v>23620.800000000003</v>
      </c>
      <c r="BH20" s="54">
        <f t="shared" si="50"/>
        <v>19528.655999999995</v>
      </c>
    </row>
    <row r="21" spans="1:60" s="1" customFormat="1" ht="39.75" customHeight="1">
      <c r="A21" s="34" t="s">
        <v>37</v>
      </c>
      <c r="B21" s="24" t="s">
        <v>2</v>
      </c>
      <c r="C21" s="24">
        <v>1.1100000000000001</v>
      </c>
      <c r="D21" s="8">
        <f t="shared" ref="D21" si="51">$C$21*12*D34</f>
        <v>9551.7720000000008</v>
      </c>
      <c r="E21" s="8">
        <f t="shared" ref="E21:W21" si="52">$C$21*12*E34</f>
        <v>10582.74</v>
      </c>
      <c r="F21" s="8">
        <f t="shared" si="52"/>
        <v>817.84799999999996</v>
      </c>
      <c r="G21" s="8">
        <f t="shared" si="52"/>
        <v>807.19200000000001</v>
      </c>
      <c r="H21" s="8">
        <f t="shared" si="52"/>
        <v>803.19600000000003</v>
      </c>
      <c r="I21" s="8">
        <f t="shared" si="52"/>
        <v>827.17200000000003</v>
      </c>
      <c r="J21" s="8">
        <f t="shared" si="52"/>
        <v>4691.3040000000001</v>
      </c>
      <c r="K21" s="8">
        <f t="shared" si="52"/>
        <v>6334.9920000000002</v>
      </c>
      <c r="L21" s="8">
        <f t="shared" si="52"/>
        <v>7424.5680000000002</v>
      </c>
      <c r="M21" s="8">
        <f t="shared" si="52"/>
        <v>1776.8880000000001</v>
      </c>
      <c r="N21" s="8">
        <f t="shared" si="52"/>
        <v>10401.588</v>
      </c>
      <c r="O21" s="8">
        <f t="shared" si="52"/>
        <v>5663.6639999999998</v>
      </c>
      <c r="P21" s="8">
        <f t="shared" si="52"/>
        <v>727.27200000000005</v>
      </c>
      <c r="Q21" s="111">
        <f t="shared" si="52"/>
        <v>6931.7280000000001</v>
      </c>
      <c r="R21" s="8">
        <f t="shared" si="52"/>
        <v>888.44400000000007</v>
      </c>
      <c r="S21" s="8">
        <f t="shared" si="52"/>
        <v>3360.6360000000004</v>
      </c>
      <c r="T21" s="8">
        <f t="shared" si="52"/>
        <v>8211.7800000000007</v>
      </c>
      <c r="U21" s="8">
        <f t="shared" si="52"/>
        <v>8099.8920000000007</v>
      </c>
      <c r="V21" s="8">
        <f t="shared" si="52"/>
        <v>4587.4079999999994</v>
      </c>
      <c r="W21" s="8">
        <f t="shared" si="52"/>
        <v>9654.3359999999993</v>
      </c>
      <c r="X21" s="8">
        <f t="shared" ref="X21:AC21" si="53">$C$21*12*X34</f>
        <v>5230.7640000000001</v>
      </c>
      <c r="Y21" s="8">
        <f t="shared" si="53"/>
        <v>4436.8920000000007</v>
      </c>
      <c r="Z21" s="8">
        <f t="shared" si="53"/>
        <v>835.1640000000001</v>
      </c>
      <c r="AA21" s="8">
        <f t="shared" si="53"/>
        <v>4532.7960000000003</v>
      </c>
      <c r="AB21" s="8">
        <f t="shared" si="53"/>
        <v>9527.7960000000003</v>
      </c>
      <c r="AC21" s="8">
        <f t="shared" si="53"/>
        <v>7865.46</v>
      </c>
      <c r="AD21" s="68" t="s">
        <v>69</v>
      </c>
      <c r="AE21" s="67" t="s">
        <v>2</v>
      </c>
      <c r="AF21" s="67">
        <v>1.1100000000000001</v>
      </c>
      <c r="AG21" s="80">
        <f>$AF$21*12*AG34</f>
        <v>6247.08</v>
      </c>
      <c r="AH21" s="80">
        <f>$AF$21*12*AH34</f>
        <v>9577.08</v>
      </c>
      <c r="AI21" s="68" t="s">
        <v>69</v>
      </c>
      <c r="AJ21" s="67" t="s">
        <v>2</v>
      </c>
      <c r="AK21" s="67">
        <v>1.1100000000000001</v>
      </c>
      <c r="AL21" s="80">
        <f>$AK$21*12*AL34</f>
        <v>7016.9759999999997</v>
      </c>
      <c r="AM21" s="34" t="s">
        <v>69</v>
      </c>
      <c r="AN21" s="24" t="s">
        <v>2</v>
      </c>
      <c r="AO21" s="24">
        <v>1.1299999999999999</v>
      </c>
      <c r="AP21" s="8">
        <f>AO21*12*AP34</f>
        <v>11813.472</v>
      </c>
      <c r="AQ21" s="68" t="s">
        <v>37</v>
      </c>
      <c r="AR21" s="67" t="s">
        <v>2</v>
      </c>
      <c r="AS21" s="67">
        <v>1.1100000000000001</v>
      </c>
      <c r="AT21" s="53">
        <f>$AS$21*12*AT34</f>
        <v>1030.9680000000001</v>
      </c>
      <c r="AU21" s="53">
        <f t="shared" ref="AU21:BD21" si="54">$AS$21*12*AU34</f>
        <v>619.38</v>
      </c>
      <c r="AV21" s="126">
        <f t="shared" si="54"/>
        <v>7304.6880000000001</v>
      </c>
      <c r="AW21" s="53">
        <f t="shared" si="54"/>
        <v>7461.8640000000005</v>
      </c>
      <c r="AX21" s="53">
        <f t="shared" si="54"/>
        <v>7902.7559999999994</v>
      </c>
      <c r="AY21" s="53">
        <f t="shared" si="54"/>
        <v>7953.3720000000003</v>
      </c>
      <c r="AZ21" s="53">
        <f t="shared" si="54"/>
        <v>8093.2320000000009</v>
      </c>
      <c r="BA21" s="53">
        <f t="shared" si="54"/>
        <v>7876.116</v>
      </c>
      <c r="BB21" s="53">
        <f t="shared" si="54"/>
        <v>6478.848</v>
      </c>
      <c r="BC21" s="53">
        <f t="shared" si="54"/>
        <v>7303.3559999999998</v>
      </c>
      <c r="BD21" s="53">
        <f t="shared" si="54"/>
        <v>6253.74</v>
      </c>
      <c r="BE21" s="53">
        <f t="shared" ref="BE21:BH21" si="55">$AS$21*12*BE34</f>
        <v>6922.4040000000005</v>
      </c>
      <c r="BF21" s="53">
        <f t="shared" si="55"/>
        <v>8676.6479999999992</v>
      </c>
      <c r="BG21" s="53">
        <f t="shared" si="55"/>
        <v>9856.8000000000011</v>
      </c>
      <c r="BH21" s="53">
        <f t="shared" si="55"/>
        <v>8149.1759999999995</v>
      </c>
    </row>
    <row r="22" spans="1:60" s="1" customFormat="1" ht="87.75" customHeight="1">
      <c r="A22" s="34" t="s">
        <v>38</v>
      </c>
      <c r="B22" s="37" t="s">
        <v>5</v>
      </c>
      <c r="C22" s="24">
        <v>0.14000000000000001</v>
      </c>
      <c r="D22" s="8">
        <f t="shared" ref="D22" si="56">$C$22*12*D34</f>
        <v>1204.7280000000001</v>
      </c>
      <c r="E22" s="8">
        <f t="shared" ref="E22:W22" si="57">$C$22*12*E34</f>
        <v>1334.7600000000002</v>
      </c>
      <c r="F22" s="8">
        <f t="shared" si="57"/>
        <v>103.152</v>
      </c>
      <c r="G22" s="8">
        <f t="shared" si="57"/>
        <v>101.80800000000001</v>
      </c>
      <c r="H22" s="8">
        <f t="shared" si="57"/>
        <v>101.304</v>
      </c>
      <c r="I22" s="8">
        <f t="shared" si="57"/>
        <v>104.32800000000002</v>
      </c>
      <c r="J22" s="8">
        <f t="shared" si="57"/>
        <v>591.69600000000003</v>
      </c>
      <c r="K22" s="8">
        <f t="shared" si="57"/>
        <v>799.00800000000015</v>
      </c>
      <c r="L22" s="8">
        <f t="shared" si="57"/>
        <v>936.43200000000002</v>
      </c>
      <c r="M22" s="8">
        <f t="shared" si="57"/>
        <v>224.11200000000002</v>
      </c>
      <c r="N22" s="8">
        <f t="shared" si="57"/>
        <v>1311.912</v>
      </c>
      <c r="O22" s="8">
        <f t="shared" si="57"/>
        <v>714.33600000000001</v>
      </c>
      <c r="P22" s="8">
        <f t="shared" si="57"/>
        <v>91.728000000000009</v>
      </c>
      <c r="Q22" s="111">
        <f t="shared" si="57"/>
        <v>874.27200000000005</v>
      </c>
      <c r="R22" s="8">
        <f t="shared" si="57"/>
        <v>112.05600000000001</v>
      </c>
      <c r="S22" s="8">
        <f t="shared" si="57"/>
        <v>423.86400000000003</v>
      </c>
      <c r="T22" s="8">
        <f t="shared" si="57"/>
        <v>1035.72</v>
      </c>
      <c r="U22" s="8">
        <f t="shared" si="57"/>
        <v>1021.6080000000002</v>
      </c>
      <c r="V22" s="8">
        <f t="shared" si="57"/>
        <v>578.59199999999998</v>
      </c>
      <c r="W22" s="8">
        <f t="shared" si="57"/>
        <v>1217.664</v>
      </c>
      <c r="X22" s="8">
        <f t="shared" ref="X22:AC22" si="58">$C$22*12*X34</f>
        <v>659.73599999999999</v>
      </c>
      <c r="Y22" s="8">
        <f t="shared" si="58"/>
        <v>559.60800000000006</v>
      </c>
      <c r="Z22" s="8">
        <f t="shared" si="58"/>
        <v>105.33600000000001</v>
      </c>
      <c r="AA22" s="8">
        <f t="shared" si="58"/>
        <v>571.70400000000006</v>
      </c>
      <c r="AB22" s="8">
        <f t="shared" si="58"/>
        <v>1201.704</v>
      </c>
      <c r="AC22" s="8">
        <f t="shared" si="58"/>
        <v>992.04000000000008</v>
      </c>
      <c r="AD22" s="68" t="s">
        <v>70</v>
      </c>
      <c r="AE22" s="70" t="s">
        <v>5</v>
      </c>
      <c r="AF22" s="67">
        <v>0.13</v>
      </c>
      <c r="AG22" s="80">
        <f>$AF$22*12*AG34</f>
        <v>731.64</v>
      </c>
      <c r="AH22" s="80">
        <f>$AF$22*12*AH34</f>
        <v>1121.6400000000001</v>
      </c>
      <c r="AI22" s="68" t="s">
        <v>70</v>
      </c>
      <c r="AJ22" s="70" t="s">
        <v>5</v>
      </c>
      <c r="AK22" s="67">
        <v>0.13</v>
      </c>
      <c r="AL22" s="80">
        <f>$AK$22*12*AL34</f>
        <v>821.80799999999999</v>
      </c>
      <c r="AM22" s="34" t="s">
        <v>70</v>
      </c>
      <c r="AN22" s="37" t="s">
        <v>5</v>
      </c>
      <c r="AO22" s="24">
        <v>0.16</v>
      </c>
      <c r="AP22" s="8">
        <f>AO22*12*AP34</f>
        <v>1672.704</v>
      </c>
      <c r="AQ22" s="68" t="s">
        <v>38</v>
      </c>
      <c r="AR22" s="70" t="s">
        <v>5</v>
      </c>
      <c r="AS22" s="67">
        <v>0.14000000000000001</v>
      </c>
      <c r="AT22" s="53">
        <f>$AS$22*12*AT34</f>
        <v>130.03200000000001</v>
      </c>
      <c r="AU22" s="53">
        <f t="shared" ref="AU22:BD22" si="59">$AS$22*12*AU34</f>
        <v>78.12</v>
      </c>
      <c r="AV22" s="126">
        <f t="shared" si="59"/>
        <v>921.31200000000001</v>
      </c>
      <c r="AW22" s="53">
        <f t="shared" si="59"/>
        <v>941.13600000000019</v>
      </c>
      <c r="AX22" s="53">
        <f t="shared" si="59"/>
        <v>996.74400000000003</v>
      </c>
      <c r="AY22" s="53">
        <f t="shared" si="59"/>
        <v>1003.1280000000002</v>
      </c>
      <c r="AZ22" s="53">
        <f t="shared" si="59"/>
        <v>1020.7680000000001</v>
      </c>
      <c r="BA22" s="53">
        <f t="shared" si="59"/>
        <v>993.38400000000001</v>
      </c>
      <c r="BB22" s="53">
        <f t="shared" si="59"/>
        <v>817.15200000000004</v>
      </c>
      <c r="BC22" s="53">
        <f t="shared" si="59"/>
        <v>921.14400000000001</v>
      </c>
      <c r="BD22" s="53">
        <f t="shared" si="59"/>
        <v>788.7600000000001</v>
      </c>
      <c r="BE22" s="53">
        <f t="shared" ref="BE22:BH22" si="60">$AS$22*12*BE34</f>
        <v>873.09600000000012</v>
      </c>
      <c r="BF22" s="53">
        <f t="shared" si="60"/>
        <v>1094.3520000000001</v>
      </c>
      <c r="BG22" s="53">
        <f t="shared" si="60"/>
        <v>1243.2</v>
      </c>
      <c r="BH22" s="53">
        <f t="shared" si="60"/>
        <v>1027.8240000000001</v>
      </c>
    </row>
    <row r="23" spans="1:60" s="1" customFormat="1" ht="85.5" customHeight="1">
      <c r="A23" s="34" t="s">
        <v>39</v>
      </c>
      <c r="B23" s="24" t="s">
        <v>4</v>
      </c>
      <c r="C23" s="24">
        <v>2.11</v>
      </c>
      <c r="D23" s="8">
        <f t="shared" ref="D23" si="61">$C$23*12*D34</f>
        <v>18156.972000000002</v>
      </c>
      <c r="E23" s="8">
        <f t="shared" ref="E23:W23" si="62">$C$23*12*E34</f>
        <v>20116.740000000002</v>
      </c>
      <c r="F23" s="8">
        <f t="shared" si="62"/>
        <v>1554.6479999999999</v>
      </c>
      <c r="G23" s="8">
        <f t="shared" si="62"/>
        <v>1534.3920000000001</v>
      </c>
      <c r="H23" s="8">
        <f t="shared" si="62"/>
        <v>1526.796</v>
      </c>
      <c r="I23" s="8">
        <f t="shared" si="62"/>
        <v>1572.3720000000001</v>
      </c>
      <c r="J23" s="8">
        <f t="shared" si="62"/>
        <v>8917.7039999999997</v>
      </c>
      <c r="K23" s="8">
        <f t="shared" si="62"/>
        <v>12042.192000000001</v>
      </c>
      <c r="L23" s="8">
        <f t="shared" si="62"/>
        <v>14113.368</v>
      </c>
      <c r="M23" s="8">
        <f t="shared" si="62"/>
        <v>3377.6880000000001</v>
      </c>
      <c r="N23" s="8">
        <f t="shared" si="62"/>
        <v>19772.387999999999</v>
      </c>
      <c r="O23" s="8">
        <f t="shared" si="62"/>
        <v>10766.064</v>
      </c>
      <c r="P23" s="8">
        <f t="shared" si="62"/>
        <v>1382.472</v>
      </c>
      <c r="Q23" s="111">
        <f t="shared" si="62"/>
        <v>13176.528</v>
      </c>
      <c r="R23" s="8">
        <f t="shared" si="62"/>
        <v>1688.8440000000001</v>
      </c>
      <c r="S23" s="8">
        <f t="shared" si="62"/>
        <v>6388.2360000000008</v>
      </c>
      <c r="T23" s="8">
        <f t="shared" si="62"/>
        <v>15609.78</v>
      </c>
      <c r="U23" s="8">
        <f t="shared" si="62"/>
        <v>15397.092000000001</v>
      </c>
      <c r="V23" s="8">
        <f t="shared" si="62"/>
        <v>8720.2079999999987</v>
      </c>
      <c r="W23" s="8">
        <f t="shared" si="62"/>
        <v>18351.935999999998</v>
      </c>
      <c r="X23" s="8">
        <f t="shared" ref="X23:AC23" si="63">$C$23*12*X34</f>
        <v>9943.1640000000007</v>
      </c>
      <c r="Y23" s="8">
        <f t="shared" si="63"/>
        <v>8434.0920000000006</v>
      </c>
      <c r="Z23" s="8">
        <f t="shared" si="63"/>
        <v>1587.5640000000001</v>
      </c>
      <c r="AA23" s="8">
        <f t="shared" si="63"/>
        <v>8616.3960000000006</v>
      </c>
      <c r="AB23" s="8">
        <f t="shared" si="63"/>
        <v>18111.396000000001</v>
      </c>
      <c r="AC23" s="8">
        <f t="shared" si="63"/>
        <v>14951.460000000001</v>
      </c>
      <c r="AD23" s="68" t="s">
        <v>87</v>
      </c>
      <c r="AE23" s="67" t="s">
        <v>4</v>
      </c>
      <c r="AF23" s="67">
        <v>3.69</v>
      </c>
      <c r="AG23" s="80">
        <f>$AF$23*12*AG34</f>
        <v>20767.32</v>
      </c>
      <c r="AH23" s="80">
        <f>$AF$23*12*AH34</f>
        <v>31837.32</v>
      </c>
      <c r="AI23" s="68" t="s">
        <v>87</v>
      </c>
      <c r="AJ23" s="67" t="s">
        <v>4</v>
      </c>
      <c r="AK23" s="67">
        <v>2.25</v>
      </c>
      <c r="AL23" s="80">
        <f>$AK$23*12*AL34</f>
        <v>14223.599999999999</v>
      </c>
      <c r="AM23" s="34" t="s">
        <v>71</v>
      </c>
      <c r="AN23" s="24" t="s">
        <v>4</v>
      </c>
      <c r="AO23" s="24">
        <v>0.85</v>
      </c>
      <c r="AP23" s="8">
        <f>AO23*12*AP34</f>
        <v>8886.24</v>
      </c>
      <c r="AQ23" s="68" t="s">
        <v>39</v>
      </c>
      <c r="AR23" s="67" t="s">
        <v>4</v>
      </c>
      <c r="AS23" s="67">
        <v>1.41</v>
      </c>
      <c r="AT23" s="53">
        <f>$AS$23*12*AT34</f>
        <v>1309.6079999999999</v>
      </c>
      <c r="AU23" s="53">
        <f t="shared" ref="AU23:BD23" si="64">$AS$23*12*AU34</f>
        <v>786.77999999999986</v>
      </c>
      <c r="AV23" s="126">
        <f t="shared" si="64"/>
        <v>9278.9279999999981</v>
      </c>
      <c r="AW23" s="53">
        <f t="shared" si="64"/>
        <v>9478.5839999999989</v>
      </c>
      <c r="AX23" s="53">
        <f t="shared" si="64"/>
        <v>10038.635999999999</v>
      </c>
      <c r="AY23" s="53">
        <f t="shared" si="64"/>
        <v>10102.931999999999</v>
      </c>
      <c r="AZ23" s="53">
        <f t="shared" si="64"/>
        <v>10280.591999999999</v>
      </c>
      <c r="BA23" s="53">
        <f t="shared" si="64"/>
        <v>10004.795999999998</v>
      </c>
      <c r="BB23" s="53">
        <f t="shared" si="64"/>
        <v>8229.887999999999</v>
      </c>
      <c r="BC23" s="53">
        <f t="shared" si="64"/>
        <v>9277.235999999999</v>
      </c>
      <c r="BD23" s="53">
        <f t="shared" si="64"/>
        <v>7943.9399999999987</v>
      </c>
      <c r="BE23" s="53">
        <f t="shared" ref="BE23:BH23" si="65">$AS$23*12*BE34</f>
        <v>8793.3240000000005</v>
      </c>
      <c r="BF23" s="53">
        <f t="shared" si="65"/>
        <v>11021.687999999998</v>
      </c>
      <c r="BG23" s="53">
        <f t="shared" si="65"/>
        <v>12520.8</v>
      </c>
      <c r="BH23" s="53">
        <f t="shared" si="65"/>
        <v>10351.655999999997</v>
      </c>
    </row>
    <row r="24" spans="1:60" s="1" customFormat="1" ht="123" customHeight="1">
      <c r="A24" s="31" t="s">
        <v>3</v>
      </c>
      <c r="B24" s="32"/>
      <c r="C24" s="26">
        <f>SUM(C25:C29)</f>
        <v>6.46</v>
      </c>
      <c r="D24" s="47">
        <f>SUM(D25:D29)</f>
        <v>55589.592000000004</v>
      </c>
      <c r="E24" s="47">
        <f t="shared" ref="E24:W24" si="66">SUM(E25:E29)</f>
        <v>61589.64</v>
      </c>
      <c r="F24" s="47">
        <f t="shared" si="66"/>
        <v>4759.7280000000001</v>
      </c>
      <c r="G24" s="47">
        <f t="shared" si="66"/>
        <v>4697.7120000000004</v>
      </c>
      <c r="H24" s="47">
        <f t="shared" si="66"/>
        <v>4674.4559999999992</v>
      </c>
      <c r="I24" s="47">
        <f t="shared" si="66"/>
        <v>4813.9920000000002</v>
      </c>
      <c r="J24" s="47">
        <f t="shared" si="66"/>
        <v>27302.543999999998</v>
      </c>
      <c r="K24" s="47">
        <f t="shared" si="66"/>
        <v>36868.511999999995</v>
      </c>
      <c r="L24" s="47">
        <f t="shared" si="66"/>
        <v>43209.647999999994</v>
      </c>
      <c r="M24" s="47">
        <f t="shared" si="66"/>
        <v>10341.168</v>
      </c>
      <c r="N24" s="47">
        <f t="shared" si="66"/>
        <v>60535.367999999995</v>
      </c>
      <c r="O24" s="47">
        <f t="shared" si="66"/>
        <v>32961.504000000001</v>
      </c>
      <c r="P24" s="47">
        <f t="shared" si="66"/>
        <v>4232.5919999999996</v>
      </c>
      <c r="Q24" s="115">
        <f t="shared" si="66"/>
        <v>40341.407999999996</v>
      </c>
      <c r="R24" s="47">
        <f t="shared" si="66"/>
        <v>5170.5839999999998</v>
      </c>
      <c r="S24" s="47">
        <f t="shared" si="66"/>
        <v>19558.296000000002</v>
      </c>
      <c r="T24" s="47">
        <f t="shared" si="66"/>
        <v>47791.079999999994</v>
      </c>
      <c r="U24" s="47">
        <f t="shared" si="66"/>
        <v>47139.912000000004</v>
      </c>
      <c r="V24" s="47">
        <f t="shared" si="66"/>
        <v>26697.887999999995</v>
      </c>
      <c r="W24" s="47">
        <f t="shared" si="66"/>
        <v>56186.495999999999</v>
      </c>
      <c r="X24" s="47">
        <f t="shared" ref="X24:AC24" si="67">SUM(X25:X29)</f>
        <v>30442.103999999999</v>
      </c>
      <c r="Y24" s="47">
        <f t="shared" si="67"/>
        <v>25821.912</v>
      </c>
      <c r="Z24" s="47">
        <f t="shared" si="67"/>
        <v>4860.5039999999999</v>
      </c>
      <c r="AA24" s="47">
        <f t="shared" si="67"/>
        <v>26380.055999999997</v>
      </c>
      <c r="AB24" s="47">
        <f t="shared" si="67"/>
        <v>55450.055999999982</v>
      </c>
      <c r="AC24" s="47">
        <f t="shared" si="67"/>
        <v>45775.56</v>
      </c>
      <c r="AD24" s="63" t="s">
        <v>3</v>
      </c>
      <c r="AE24" s="64"/>
      <c r="AF24" s="72">
        <f>SUM(AF25:AF29)</f>
        <v>6.4999999999999991</v>
      </c>
      <c r="AG24" s="82">
        <f>SUM(AG25:AG29)</f>
        <v>36582</v>
      </c>
      <c r="AH24" s="82">
        <f>SUM(AH25:AH29)</f>
        <v>56082</v>
      </c>
      <c r="AI24" s="63" t="s">
        <v>3</v>
      </c>
      <c r="AJ24" s="64"/>
      <c r="AK24" s="72">
        <f>SUM(AK25:AK29)</f>
        <v>4.62</v>
      </c>
      <c r="AL24" s="82">
        <f>SUM(AL25:AL29)</f>
        <v>29205.791999999998</v>
      </c>
      <c r="AM24" s="31" t="s">
        <v>3</v>
      </c>
      <c r="AN24" s="32"/>
      <c r="AO24" s="26">
        <f>SUM(AO25:AO29)</f>
        <v>7.24</v>
      </c>
      <c r="AP24" s="47">
        <f>SUM(AP25:AP29)</f>
        <v>75689.856</v>
      </c>
      <c r="AQ24" s="63" t="s">
        <v>3</v>
      </c>
      <c r="AR24" s="64"/>
      <c r="AS24" s="72">
        <f>SUM(AS25:AS29)</f>
        <v>4</v>
      </c>
      <c r="AT24" s="54">
        <f t="shared" ref="AT24:BD24" si="68">AT25+AT26+AT27+AT28+AT29</f>
        <v>3715.1999999999994</v>
      </c>
      <c r="AU24" s="54">
        <f t="shared" si="68"/>
        <v>2232</v>
      </c>
      <c r="AV24" s="127">
        <f t="shared" si="68"/>
        <v>26323.199999999997</v>
      </c>
      <c r="AW24" s="54">
        <f t="shared" si="68"/>
        <v>26889.599999999999</v>
      </c>
      <c r="AX24" s="54">
        <f t="shared" si="68"/>
        <v>28478.399999999994</v>
      </c>
      <c r="AY24" s="54">
        <f t="shared" si="68"/>
        <v>28660.799999999999</v>
      </c>
      <c r="AZ24" s="54">
        <f t="shared" si="68"/>
        <v>29164.799999999999</v>
      </c>
      <c r="BA24" s="54">
        <f t="shared" si="68"/>
        <v>28382.399999999998</v>
      </c>
      <c r="BB24" s="54">
        <f t="shared" si="68"/>
        <v>23347.199999999993</v>
      </c>
      <c r="BC24" s="54">
        <f t="shared" si="68"/>
        <v>26318.399999999998</v>
      </c>
      <c r="BD24" s="54">
        <f t="shared" si="68"/>
        <v>22536</v>
      </c>
      <c r="BE24" s="54">
        <f t="shared" ref="BE24:BH24" si="69">BE25+BE26+BE27+BE28+BE29</f>
        <v>24945.599999999999</v>
      </c>
      <c r="BF24" s="54">
        <f t="shared" si="69"/>
        <v>31267.199999999997</v>
      </c>
      <c r="BG24" s="54">
        <f t="shared" si="69"/>
        <v>35520</v>
      </c>
      <c r="BH24" s="54">
        <f t="shared" si="69"/>
        <v>29366.399999999998</v>
      </c>
    </row>
    <row r="25" spans="1:60" s="1" customFormat="1" ht="24.75" customHeight="1">
      <c r="A25" s="34" t="s">
        <v>40</v>
      </c>
      <c r="B25" s="37" t="s">
        <v>41</v>
      </c>
      <c r="C25" s="24">
        <v>1.81</v>
      </c>
      <c r="D25" s="21">
        <f t="shared" ref="D25" si="70">$C$25*12*D34</f>
        <v>15575.412</v>
      </c>
      <c r="E25" s="21">
        <f t="shared" ref="E25:W25" si="71">$C$25*12*E34</f>
        <v>17256.54</v>
      </c>
      <c r="F25" s="21">
        <f t="shared" si="71"/>
        <v>1333.6079999999999</v>
      </c>
      <c r="G25" s="21">
        <f t="shared" si="71"/>
        <v>1316.232</v>
      </c>
      <c r="H25" s="21">
        <f t="shared" si="71"/>
        <v>1309.7159999999999</v>
      </c>
      <c r="I25" s="21">
        <f t="shared" si="71"/>
        <v>1348.8119999999999</v>
      </c>
      <c r="J25" s="21">
        <f t="shared" si="71"/>
        <v>7649.7839999999997</v>
      </c>
      <c r="K25" s="21">
        <f t="shared" si="71"/>
        <v>10330.031999999999</v>
      </c>
      <c r="L25" s="21">
        <f t="shared" si="71"/>
        <v>12106.727999999999</v>
      </c>
      <c r="M25" s="21">
        <f t="shared" si="71"/>
        <v>2897.4479999999999</v>
      </c>
      <c r="N25" s="21">
        <f t="shared" si="71"/>
        <v>16961.147999999997</v>
      </c>
      <c r="O25" s="21">
        <f t="shared" si="71"/>
        <v>9235.3439999999991</v>
      </c>
      <c r="P25" s="21">
        <f t="shared" si="71"/>
        <v>1185.912</v>
      </c>
      <c r="Q25" s="113">
        <f t="shared" si="71"/>
        <v>11303.088</v>
      </c>
      <c r="R25" s="21">
        <f t="shared" si="71"/>
        <v>1448.7239999999999</v>
      </c>
      <c r="S25" s="21">
        <f t="shared" si="71"/>
        <v>5479.9560000000001</v>
      </c>
      <c r="T25" s="21">
        <f t="shared" si="71"/>
        <v>13390.38</v>
      </c>
      <c r="U25" s="21">
        <f t="shared" si="71"/>
        <v>13207.932000000001</v>
      </c>
      <c r="V25" s="21">
        <f t="shared" si="71"/>
        <v>7480.3679999999995</v>
      </c>
      <c r="W25" s="21">
        <f t="shared" si="71"/>
        <v>15742.655999999999</v>
      </c>
      <c r="X25" s="21">
        <f t="shared" ref="X25:AC25" si="72">$C$25*12*X34</f>
        <v>8529.4439999999995</v>
      </c>
      <c r="Y25" s="21">
        <f t="shared" si="72"/>
        <v>7234.9319999999998</v>
      </c>
      <c r="Z25" s="21">
        <f t="shared" si="72"/>
        <v>1361.8440000000001</v>
      </c>
      <c r="AA25" s="21">
        <f t="shared" si="72"/>
        <v>7391.3159999999998</v>
      </c>
      <c r="AB25" s="21">
        <f t="shared" si="72"/>
        <v>15536.315999999999</v>
      </c>
      <c r="AC25" s="21">
        <f t="shared" si="72"/>
        <v>12825.66</v>
      </c>
      <c r="AD25" s="68" t="s">
        <v>88</v>
      </c>
      <c r="AE25" s="70" t="s">
        <v>89</v>
      </c>
      <c r="AF25" s="67">
        <f>2.52</f>
        <v>2.52</v>
      </c>
      <c r="AG25" s="83">
        <f>$AF$25*12*AG34</f>
        <v>14182.560000000001</v>
      </c>
      <c r="AH25" s="83">
        <f>$AF$25*12*AH34</f>
        <v>21742.560000000001</v>
      </c>
      <c r="AI25" s="68" t="s">
        <v>88</v>
      </c>
      <c r="AJ25" s="70" t="s">
        <v>89</v>
      </c>
      <c r="AK25" s="67">
        <f>1.87</f>
        <v>1.87</v>
      </c>
      <c r="AL25" s="83">
        <f>$AK$25*12*AL34</f>
        <v>11821.392</v>
      </c>
      <c r="AM25" s="34" t="s">
        <v>72</v>
      </c>
      <c r="AN25" s="37" t="s">
        <v>73</v>
      </c>
      <c r="AO25" s="24">
        <v>4.5999999999999996</v>
      </c>
      <c r="AP25" s="21">
        <f>AO25*12*AP34</f>
        <v>48090.239999999998</v>
      </c>
      <c r="AQ25" s="68" t="s">
        <v>40</v>
      </c>
      <c r="AR25" s="70" t="s">
        <v>41</v>
      </c>
      <c r="AS25" s="67">
        <v>1.1499999999999999</v>
      </c>
      <c r="AT25" s="53">
        <f>$AS$25*12*AT34</f>
        <v>1068.1199999999999</v>
      </c>
      <c r="AU25" s="53">
        <f t="shared" ref="AU25:BD25" si="73">$AS$25*12*AU34</f>
        <v>641.69999999999993</v>
      </c>
      <c r="AV25" s="126">
        <f t="shared" si="73"/>
        <v>7567.9199999999992</v>
      </c>
      <c r="AW25" s="53">
        <f t="shared" si="73"/>
        <v>7730.76</v>
      </c>
      <c r="AX25" s="53">
        <f t="shared" si="73"/>
        <v>8187.5399999999991</v>
      </c>
      <c r="AY25" s="53">
        <f t="shared" si="73"/>
        <v>8239.98</v>
      </c>
      <c r="AZ25" s="53">
        <f t="shared" si="73"/>
        <v>8384.8799999999992</v>
      </c>
      <c r="BA25" s="53">
        <f t="shared" si="73"/>
        <v>8159.9399999999987</v>
      </c>
      <c r="BB25" s="53">
        <f t="shared" si="73"/>
        <v>6712.3199999999988</v>
      </c>
      <c r="BC25" s="53">
        <f t="shared" si="73"/>
        <v>7566.5399999999991</v>
      </c>
      <c r="BD25" s="53">
        <f t="shared" si="73"/>
        <v>6479.0999999999995</v>
      </c>
      <c r="BE25" s="53">
        <f t="shared" ref="BE25:BH25" si="74">$AS$25*12*BE34</f>
        <v>7171.86</v>
      </c>
      <c r="BF25" s="53">
        <f t="shared" si="74"/>
        <v>8989.32</v>
      </c>
      <c r="BG25" s="53">
        <f t="shared" si="74"/>
        <v>10212</v>
      </c>
      <c r="BH25" s="53">
        <f t="shared" si="74"/>
        <v>8442.8399999999983</v>
      </c>
    </row>
    <row r="26" spans="1:60" s="22" customFormat="1" ht="54" customHeight="1">
      <c r="A26" s="33" t="s">
        <v>42</v>
      </c>
      <c r="B26" s="37" t="s">
        <v>43</v>
      </c>
      <c r="C26" s="24">
        <v>1.48</v>
      </c>
      <c r="D26" s="21">
        <f t="shared" ref="D26" si="75">$C$26*12*D34</f>
        <v>12735.695999999998</v>
      </c>
      <c r="E26" s="21">
        <f t="shared" ref="E26:W26" si="76">$C$26*12*E34</f>
        <v>14110.319999999998</v>
      </c>
      <c r="F26" s="21">
        <f t="shared" si="76"/>
        <v>1090.4639999999999</v>
      </c>
      <c r="G26" s="21">
        <f t="shared" si="76"/>
        <v>1076.2559999999999</v>
      </c>
      <c r="H26" s="21">
        <f t="shared" si="76"/>
        <v>1070.9279999999999</v>
      </c>
      <c r="I26" s="21">
        <f t="shared" si="76"/>
        <v>1102.896</v>
      </c>
      <c r="J26" s="21">
        <f t="shared" si="76"/>
        <v>6255.0719999999992</v>
      </c>
      <c r="K26" s="21">
        <f t="shared" si="76"/>
        <v>8446.655999999999</v>
      </c>
      <c r="L26" s="21">
        <f t="shared" si="76"/>
        <v>9899.4239999999991</v>
      </c>
      <c r="M26" s="21">
        <f t="shared" si="76"/>
        <v>2369.1839999999997</v>
      </c>
      <c r="N26" s="21">
        <f t="shared" si="76"/>
        <v>13868.783999999998</v>
      </c>
      <c r="O26" s="21">
        <f t="shared" si="76"/>
        <v>7551.5519999999988</v>
      </c>
      <c r="P26" s="21">
        <f t="shared" si="76"/>
        <v>969.69599999999991</v>
      </c>
      <c r="Q26" s="113">
        <f t="shared" si="76"/>
        <v>9242.3039999999983</v>
      </c>
      <c r="R26" s="21">
        <f t="shared" si="76"/>
        <v>1184.5919999999999</v>
      </c>
      <c r="S26" s="21">
        <f t="shared" si="76"/>
        <v>4480.848</v>
      </c>
      <c r="T26" s="21">
        <f t="shared" si="76"/>
        <v>10949.039999999999</v>
      </c>
      <c r="U26" s="21">
        <f t="shared" si="76"/>
        <v>10799.856</v>
      </c>
      <c r="V26" s="21">
        <f t="shared" si="76"/>
        <v>6116.543999999999</v>
      </c>
      <c r="W26" s="21">
        <f t="shared" si="76"/>
        <v>12872.447999999999</v>
      </c>
      <c r="X26" s="21">
        <f t="shared" ref="X26:AC26" si="77">$C$26*12*X34</f>
        <v>6974.351999999999</v>
      </c>
      <c r="Y26" s="21">
        <f t="shared" si="77"/>
        <v>5915.8559999999998</v>
      </c>
      <c r="Z26" s="21">
        <f t="shared" si="77"/>
        <v>1113.5519999999999</v>
      </c>
      <c r="AA26" s="21">
        <f t="shared" si="77"/>
        <v>6043.7279999999992</v>
      </c>
      <c r="AB26" s="21">
        <f t="shared" si="77"/>
        <v>12703.727999999997</v>
      </c>
      <c r="AC26" s="21">
        <f t="shared" si="77"/>
        <v>10487.279999999999</v>
      </c>
      <c r="AD26" s="66" t="s">
        <v>74</v>
      </c>
      <c r="AE26" s="70" t="s">
        <v>90</v>
      </c>
      <c r="AF26" s="67">
        <v>1.34</v>
      </c>
      <c r="AG26" s="83">
        <f>$AF$26*12*AG34</f>
        <v>7541.52</v>
      </c>
      <c r="AH26" s="83">
        <f>$AF$26*12*AH34</f>
        <v>11561.52</v>
      </c>
      <c r="AI26" s="66" t="s">
        <v>74</v>
      </c>
      <c r="AJ26" s="70" t="s">
        <v>90</v>
      </c>
      <c r="AK26" s="67">
        <v>1.34</v>
      </c>
      <c r="AL26" s="83">
        <f>$AK$26*12*AL34</f>
        <v>8470.9439999999995</v>
      </c>
      <c r="AM26" s="33" t="s">
        <v>74</v>
      </c>
      <c r="AN26" s="37" t="s">
        <v>75</v>
      </c>
      <c r="AO26" s="24">
        <v>1.37</v>
      </c>
      <c r="AP26" s="21">
        <f>AO26*12*AP34</f>
        <v>14322.528000000002</v>
      </c>
      <c r="AQ26" s="66" t="s">
        <v>42</v>
      </c>
      <c r="AR26" s="70" t="s">
        <v>43</v>
      </c>
      <c r="AS26" s="67">
        <v>1.48</v>
      </c>
      <c r="AT26" s="53">
        <f>$AS$26*12*AT34</f>
        <v>1374.624</v>
      </c>
      <c r="AU26" s="53">
        <f t="shared" ref="AU26:BD26" si="78">$AS$26*12*AU34</f>
        <v>825.83999999999992</v>
      </c>
      <c r="AV26" s="126">
        <f t="shared" si="78"/>
        <v>9739.5839999999989</v>
      </c>
      <c r="AW26" s="53">
        <f t="shared" si="78"/>
        <v>9949.152</v>
      </c>
      <c r="AX26" s="53">
        <f t="shared" si="78"/>
        <v>10537.007999999998</v>
      </c>
      <c r="AY26" s="53">
        <f t="shared" si="78"/>
        <v>10604.495999999999</v>
      </c>
      <c r="AZ26" s="53">
        <f t="shared" si="78"/>
        <v>10790.975999999999</v>
      </c>
      <c r="BA26" s="53">
        <f t="shared" si="78"/>
        <v>10501.487999999998</v>
      </c>
      <c r="BB26" s="53">
        <f t="shared" si="78"/>
        <v>8638.4639999999981</v>
      </c>
      <c r="BC26" s="53">
        <f t="shared" si="78"/>
        <v>9737.8079999999973</v>
      </c>
      <c r="BD26" s="53">
        <f t="shared" si="78"/>
        <v>8338.32</v>
      </c>
      <c r="BE26" s="53">
        <f t="shared" ref="BE26:BH26" si="79">$AS$26*12*BE34</f>
        <v>9229.8719999999994</v>
      </c>
      <c r="BF26" s="53">
        <f t="shared" si="79"/>
        <v>11568.863999999998</v>
      </c>
      <c r="BG26" s="53">
        <f t="shared" si="79"/>
        <v>13142.399999999998</v>
      </c>
      <c r="BH26" s="53">
        <f t="shared" si="79"/>
        <v>10865.567999999997</v>
      </c>
    </row>
    <row r="27" spans="1:60" s="1" customFormat="1" ht="31.5" customHeight="1">
      <c r="A27" s="33" t="s">
        <v>44</v>
      </c>
      <c r="B27" s="38" t="s">
        <v>19</v>
      </c>
      <c r="C27" s="24">
        <v>1.8</v>
      </c>
      <c r="D27" s="21">
        <f t="shared" ref="D27" si="80">$C$27*12*D34</f>
        <v>15489.360000000002</v>
      </c>
      <c r="E27" s="21">
        <f t="shared" ref="E27:W27" si="81">$C$27*12*E34</f>
        <v>17161.2</v>
      </c>
      <c r="F27" s="21">
        <f t="shared" si="81"/>
        <v>1326.24</v>
      </c>
      <c r="G27" s="21">
        <f t="shared" si="81"/>
        <v>1308.96</v>
      </c>
      <c r="H27" s="21">
        <f t="shared" si="81"/>
        <v>1302.48</v>
      </c>
      <c r="I27" s="21">
        <f t="shared" si="81"/>
        <v>1341.3600000000001</v>
      </c>
      <c r="J27" s="21">
        <f t="shared" si="81"/>
        <v>7607.52</v>
      </c>
      <c r="K27" s="21">
        <f t="shared" si="81"/>
        <v>10272.960000000001</v>
      </c>
      <c r="L27" s="21">
        <f t="shared" si="81"/>
        <v>12039.84</v>
      </c>
      <c r="M27" s="21">
        <f t="shared" si="81"/>
        <v>2881.4400000000005</v>
      </c>
      <c r="N27" s="21">
        <f t="shared" si="81"/>
        <v>16867.440000000002</v>
      </c>
      <c r="O27" s="21">
        <f t="shared" si="81"/>
        <v>9184.32</v>
      </c>
      <c r="P27" s="21">
        <f t="shared" si="81"/>
        <v>1179.3600000000001</v>
      </c>
      <c r="Q27" s="113">
        <f t="shared" si="81"/>
        <v>11240.64</v>
      </c>
      <c r="R27" s="21">
        <f t="shared" si="81"/>
        <v>1440.7200000000003</v>
      </c>
      <c r="S27" s="21">
        <f t="shared" si="81"/>
        <v>5449.68</v>
      </c>
      <c r="T27" s="21">
        <f t="shared" si="81"/>
        <v>13316.400000000001</v>
      </c>
      <c r="U27" s="21">
        <f t="shared" si="81"/>
        <v>13134.960000000001</v>
      </c>
      <c r="V27" s="21">
        <f t="shared" si="81"/>
        <v>7439.04</v>
      </c>
      <c r="W27" s="21">
        <f t="shared" si="81"/>
        <v>15655.68</v>
      </c>
      <c r="X27" s="21">
        <f t="shared" ref="X27:AC27" si="82">$C$27*12*X34</f>
        <v>8482.32</v>
      </c>
      <c r="Y27" s="21">
        <f t="shared" si="82"/>
        <v>7194.9600000000009</v>
      </c>
      <c r="Z27" s="21">
        <f t="shared" si="82"/>
        <v>1354.3200000000002</v>
      </c>
      <c r="AA27" s="21">
        <f t="shared" si="82"/>
        <v>7350.4800000000005</v>
      </c>
      <c r="AB27" s="21">
        <f t="shared" si="82"/>
        <v>15450.48</v>
      </c>
      <c r="AC27" s="21">
        <f t="shared" si="82"/>
        <v>12754.800000000001</v>
      </c>
      <c r="AD27" s="66" t="s">
        <v>76</v>
      </c>
      <c r="AE27" s="71" t="s">
        <v>19</v>
      </c>
      <c r="AF27" s="67">
        <v>1.23</v>
      </c>
      <c r="AG27" s="83">
        <f>$AF$27*12*AG34</f>
        <v>6922.44</v>
      </c>
      <c r="AH27" s="83">
        <f>$AF$27*12*AH34</f>
        <v>10612.44</v>
      </c>
      <c r="AI27" s="66" t="s">
        <v>76</v>
      </c>
      <c r="AJ27" s="71" t="s">
        <v>19</v>
      </c>
      <c r="AK27" s="67">
        <v>0</v>
      </c>
      <c r="AL27" s="83">
        <f>$AK$27*12*AL34</f>
        <v>0</v>
      </c>
      <c r="AM27" s="33" t="s">
        <v>76</v>
      </c>
      <c r="AN27" s="38" t="s">
        <v>19</v>
      </c>
      <c r="AO27" s="24">
        <v>0</v>
      </c>
      <c r="AP27" s="21">
        <f>AO27*12*AP34</f>
        <v>0</v>
      </c>
      <c r="AQ27" s="66" t="s">
        <v>44</v>
      </c>
      <c r="AR27" s="71" t="s">
        <v>19</v>
      </c>
      <c r="AS27" s="67">
        <v>0</v>
      </c>
      <c r="AT27" s="53">
        <f>$AS$27*12*AT34</f>
        <v>0</v>
      </c>
      <c r="AU27" s="53">
        <f t="shared" ref="AU27:BD27" si="83">$AS$27*12*AU34</f>
        <v>0</v>
      </c>
      <c r="AV27" s="126">
        <f t="shared" si="83"/>
        <v>0</v>
      </c>
      <c r="AW27" s="53">
        <f t="shared" si="83"/>
        <v>0</v>
      </c>
      <c r="AX27" s="53">
        <f t="shared" si="83"/>
        <v>0</v>
      </c>
      <c r="AY27" s="53">
        <f t="shared" si="83"/>
        <v>0</v>
      </c>
      <c r="AZ27" s="53">
        <f t="shared" si="83"/>
        <v>0</v>
      </c>
      <c r="BA27" s="53">
        <f t="shared" si="83"/>
        <v>0</v>
      </c>
      <c r="BB27" s="53">
        <f t="shared" si="83"/>
        <v>0</v>
      </c>
      <c r="BC27" s="53">
        <f t="shared" si="83"/>
        <v>0</v>
      </c>
      <c r="BD27" s="53">
        <f t="shared" si="83"/>
        <v>0</v>
      </c>
      <c r="BE27" s="53">
        <f t="shared" ref="BE27:BH27" si="84">$AS$27*12*BE34</f>
        <v>0</v>
      </c>
      <c r="BF27" s="53">
        <f t="shared" si="84"/>
        <v>0</v>
      </c>
      <c r="BG27" s="53">
        <f t="shared" si="84"/>
        <v>0</v>
      </c>
      <c r="BH27" s="53">
        <f t="shared" si="84"/>
        <v>0</v>
      </c>
    </row>
    <row r="28" spans="1:60" s="1" customFormat="1" ht="40.5" customHeight="1">
      <c r="A28" s="33" t="s">
        <v>45</v>
      </c>
      <c r="B28" s="24" t="s">
        <v>2</v>
      </c>
      <c r="C28" s="24">
        <v>0.99</v>
      </c>
      <c r="D28" s="21">
        <f t="shared" ref="D28" si="85">$C$28*12*D34</f>
        <v>8519.1479999999992</v>
      </c>
      <c r="E28" s="21">
        <f t="shared" ref="E28:W28" si="86">$C$28*12*E34</f>
        <v>9438.66</v>
      </c>
      <c r="F28" s="21">
        <f t="shared" si="86"/>
        <v>729.4319999999999</v>
      </c>
      <c r="G28" s="21">
        <f t="shared" si="86"/>
        <v>719.928</v>
      </c>
      <c r="H28" s="21">
        <f t="shared" si="86"/>
        <v>716.36399999999992</v>
      </c>
      <c r="I28" s="21">
        <f t="shared" si="86"/>
        <v>737.74799999999993</v>
      </c>
      <c r="J28" s="21">
        <f t="shared" si="86"/>
        <v>4184.1359999999995</v>
      </c>
      <c r="K28" s="21">
        <f t="shared" si="86"/>
        <v>5650.1279999999997</v>
      </c>
      <c r="L28" s="21">
        <f t="shared" si="86"/>
        <v>6621.9119999999994</v>
      </c>
      <c r="M28" s="21">
        <f t="shared" si="86"/>
        <v>1584.7919999999999</v>
      </c>
      <c r="N28" s="21">
        <f t="shared" si="86"/>
        <v>9277.0919999999987</v>
      </c>
      <c r="O28" s="21">
        <f t="shared" si="86"/>
        <v>5051.3759999999993</v>
      </c>
      <c r="P28" s="21">
        <f t="shared" si="86"/>
        <v>648.64799999999991</v>
      </c>
      <c r="Q28" s="113">
        <f t="shared" si="86"/>
        <v>6182.351999999999</v>
      </c>
      <c r="R28" s="21">
        <f t="shared" si="86"/>
        <v>792.39599999999996</v>
      </c>
      <c r="S28" s="21">
        <f t="shared" si="86"/>
        <v>2997.3240000000001</v>
      </c>
      <c r="T28" s="21">
        <f t="shared" si="86"/>
        <v>7324.0199999999995</v>
      </c>
      <c r="U28" s="21">
        <f t="shared" si="86"/>
        <v>7224.2280000000001</v>
      </c>
      <c r="V28" s="21">
        <f t="shared" si="86"/>
        <v>4091.4719999999993</v>
      </c>
      <c r="W28" s="21">
        <f t="shared" si="86"/>
        <v>8610.623999999998</v>
      </c>
      <c r="X28" s="21">
        <f t="shared" ref="X28:AC28" si="87">$C$28*12*X34</f>
        <v>4665.2759999999998</v>
      </c>
      <c r="Y28" s="21">
        <f t="shared" si="87"/>
        <v>3957.2280000000001</v>
      </c>
      <c r="Z28" s="21">
        <f t="shared" si="87"/>
        <v>744.87599999999998</v>
      </c>
      <c r="AA28" s="21">
        <f t="shared" si="87"/>
        <v>4042.7639999999997</v>
      </c>
      <c r="AB28" s="21">
        <f t="shared" si="87"/>
        <v>8497.7639999999992</v>
      </c>
      <c r="AC28" s="21">
        <f t="shared" si="87"/>
        <v>7015.1399999999994</v>
      </c>
      <c r="AD28" s="66" t="s">
        <v>77</v>
      </c>
      <c r="AE28" s="67" t="s">
        <v>2</v>
      </c>
      <c r="AF28" s="67">
        <v>1.02</v>
      </c>
      <c r="AG28" s="83">
        <f>$AF$28*12*AG34</f>
        <v>5740.56</v>
      </c>
      <c r="AH28" s="83">
        <f>$AF$28*12*AH34</f>
        <v>8800.56</v>
      </c>
      <c r="AI28" s="66" t="s">
        <v>77</v>
      </c>
      <c r="AJ28" s="67" t="s">
        <v>2</v>
      </c>
      <c r="AK28" s="67">
        <v>1.02</v>
      </c>
      <c r="AL28" s="83">
        <f>$AK$28*12*AL34</f>
        <v>6448.0319999999992</v>
      </c>
      <c r="AM28" s="33" t="s">
        <v>77</v>
      </c>
      <c r="AN28" s="24" t="s">
        <v>2</v>
      </c>
      <c r="AO28" s="24">
        <v>0.94</v>
      </c>
      <c r="AP28" s="21">
        <f>AO28*12*AP34</f>
        <v>9827.1360000000004</v>
      </c>
      <c r="AQ28" s="66" t="s">
        <v>45</v>
      </c>
      <c r="AR28" s="67" t="s">
        <v>2</v>
      </c>
      <c r="AS28" s="67">
        <v>0.99</v>
      </c>
      <c r="AT28" s="53">
        <f>$AS$28*12*AT34</f>
        <v>919.51199999999994</v>
      </c>
      <c r="AU28" s="53">
        <f t="shared" ref="AU28:BD28" si="88">$AS$28*12*AU34</f>
        <v>552.41999999999996</v>
      </c>
      <c r="AV28" s="126">
        <f t="shared" si="88"/>
        <v>6514.9919999999993</v>
      </c>
      <c r="AW28" s="53">
        <f t="shared" si="88"/>
        <v>6655.1760000000004</v>
      </c>
      <c r="AX28" s="53">
        <f t="shared" si="88"/>
        <v>7048.4039999999986</v>
      </c>
      <c r="AY28" s="53">
        <f t="shared" si="88"/>
        <v>7093.5479999999998</v>
      </c>
      <c r="AZ28" s="53">
        <f t="shared" si="88"/>
        <v>7218.2879999999996</v>
      </c>
      <c r="BA28" s="53">
        <f t="shared" si="88"/>
        <v>7024.6439999999993</v>
      </c>
      <c r="BB28" s="53">
        <f t="shared" si="88"/>
        <v>5778.4319999999989</v>
      </c>
      <c r="BC28" s="53">
        <f t="shared" si="88"/>
        <v>6513.8039999999992</v>
      </c>
      <c r="BD28" s="53">
        <f t="shared" si="88"/>
        <v>5577.66</v>
      </c>
      <c r="BE28" s="53">
        <f t="shared" ref="BE28:BH28" si="89">$AS$28*12*BE34</f>
        <v>6174.0360000000001</v>
      </c>
      <c r="BF28" s="53">
        <f t="shared" si="89"/>
        <v>7738.6319999999987</v>
      </c>
      <c r="BG28" s="53">
        <f t="shared" si="89"/>
        <v>8791.1999999999989</v>
      </c>
      <c r="BH28" s="53">
        <f t="shared" si="89"/>
        <v>7268.1839999999993</v>
      </c>
    </row>
    <row r="29" spans="1:60" s="1" customFormat="1" ht="59.25" customHeight="1">
      <c r="A29" s="33" t="s">
        <v>46</v>
      </c>
      <c r="B29" s="24" t="s">
        <v>4</v>
      </c>
      <c r="C29" s="24">
        <v>0.38</v>
      </c>
      <c r="D29" s="21">
        <f t="shared" ref="D29" si="90">$C$29*12*D34</f>
        <v>3269.9760000000006</v>
      </c>
      <c r="E29" s="21">
        <f t="shared" ref="E29:W29" si="91">$C$29*12*E34</f>
        <v>3622.9200000000005</v>
      </c>
      <c r="F29" s="21">
        <f t="shared" si="91"/>
        <v>279.98400000000004</v>
      </c>
      <c r="G29" s="21">
        <f t="shared" si="91"/>
        <v>276.33600000000001</v>
      </c>
      <c r="H29" s="21">
        <f t="shared" si="91"/>
        <v>274.96800000000002</v>
      </c>
      <c r="I29" s="21">
        <f t="shared" si="91"/>
        <v>283.17600000000004</v>
      </c>
      <c r="J29" s="21">
        <f t="shared" si="91"/>
        <v>1606.0320000000002</v>
      </c>
      <c r="K29" s="21">
        <f t="shared" si="91"/>
        <v>2168.7360000000003</v>
      </c>
      <c r="L29" s="21">
        <f t="shared" si="91"/>
        <v>2541.7440000000001</v>
      </c>
      <c r="M29" s="21">
        <f t="shared" si="91"/>
        <v>608.30400000000009</v>
      </c>
      <c r="N29" s="21">
        <f t="shared" si="91"/>
        <v>3560.9040000000005</v>
      </c>
      <c r="O29" s="21">
        <f t="shared" si="91"/>
        <v>1938.9120000000003</v>
      </c>
      <c r="P29" s="21">
        <f t="shared" si="91"/>
        <v>248.97600000000003</v>
      </c>
      <c r="Q29" s="113">
        <f t="shared" si="91"/>
        <v>2373.0240000000003</v>
      </c>
      <c r="R29" s="21">
        <f t="shared" si="91"/>
        <v>304.15200000000004</v>
      </c>
      <c r="S29" s="21">
        <f t="shared" si="91"/>
        <v>1150.4880000000003</v>
      </c>
      <c r="T29" s="21">
        <f t="shared" si="91"/>
        <v>2811.2400000000002</v>
      </c>
      <c r="U29" s="21">
        <f t="shared" si="91"/>
        <v>2772.9360000000006</v>
      </c>
      <c r="V29" s="21">
        <f t="shared" si="91"/>
        <v>1570.4640000000002</v>
      </c>
      <c r="W29" s="21">
        <f t="shared" si="91"/>
        <v>3305.0880000000002</v>
      </c>
      <c r="X29" s="21">
        <f t="shared" ref="X29:AC29" si="92">$C$29*12*X34</f>
        <v>1790.7120000000002</v>
      </c>
      <c r="Y29" s="21">
        <f t="shared" si="92"/>
        <v>1518.9360000000004</v>
      </c>
      <c r="Z29" s="21">
        <f t="shared" si="92"/>
        <v>285.91200000000003</v>
      </c>
      <c r="AA29" s="21">
        <f t="shared" si="92"/>
        <v>1551.7680000000003</v>
      </c>
      <c r="AB29" s="21">
        <f t="shared" si="92"/>
        <v>3261.768</v>
      </c>
      <c r="AC29" s="21">
        <f t="shared" si="92"/>
        <v>2692.6800000000003</v>
      </c>
      <c r="AD29" s="66" t="s">
        <v>78</v>
      </c>
      <c r="AE29" s="67" t="s">
        <v>4</v>
      </c>
      <c r="AF29" s="67">
        <v>0.39</v>
      </c>
      <c r="AG29" s="83">
        <f>$AF$29*12*AG34</f>
        <v>2194.92</v>
      </c>
      <c r="AH29" s="83">
        <f>$AF$29*12*AH34</f>
        <v>3364.9199999999996</v>
      </c>
      <c r="AI29" s="66" t="s">
        <v>78</v>
      </c>
      <c r="AJ29" s="67" t="s">
        <v>4</v>
      </c>
      <c r="AK29" s="67">
        <v>0.39</v>
      </c>
      <c r="AL29" s="83">
        <f>$AK$29*12*AL34</f>
        <v>2465.4239999999995</v>
      </c>
      <c r="AM29" s="33" t="s">
        <v>78</v>
      </c>
      <c r="AN29" s="24" t="s">
        <v>4</v>
      </c>
      <c r="AO29" s="24">
        <v>0.33</v>
      </c>
      <c r="AP29" s="21">
        <f>AO29*12*AP34</f>
        <v>3449.9520000000002</v>
      </c>
      <c r="AQ29" s="66" t="s">
        <v>46</v>
      </c>
      <c r="AR29" s="67" t="s">
        <v>4</v>
      </c>
      <c r="AS29" s="67">
        <v>0.38</v>
      </c>
      <c r="AT29" s="53">
        <f>$AS$29*12*AT34</f>
        <v>352.94400000000007</v>
      </c>
      <c r="AU29" s="53">
        <f t="shared" ref="AU29:BD29" si="93">$AS$29*12*AU34</f>
        <v>212.04000000000002</v>
      </c>
      <c r="AV29" s="126">
        <f t="shared" si="93"/>
        <v>2500.7040000000002</v>
      </c>
      <c r="AW29" s="53">
        <f t="shared" si="93"/>
        <v>2554.5120000000006</v>
      </c>
      <c r="AX29" s="53">
        <f t="shared" si="93"/>
        <v>2705.4479999999999</v>
      </c>
      <c r="AY29" s="53">
        <f t="shared" si="93"/>
        <v>2722.7760000000003</v>
      </c>
      <c r="AZ29" s="53">
        <f t="shared" si="93"/>
        <v>2770.6560000000004</v>
      </c>
      <c r="BA29" s="53">
        <f t="shared" si="93"/>
        <v>2696.328</v>
      </c>
      <c r="BB29" s="53">
        <f t="shared" si="93"/>
        <v>2217.9839999999999</v>
      </c>
      <c r="BC29" s="53">
        <f t="shared" si="93"/>
        <v>2500.248</v>
      </c>
      <c r="BD29" s="53">
        <f t="shared" si="93"/>
        <v>2140.92</v>
      </c>
      <c r="BE29" s="53">
        <f t="shared" ref="BE29:BH29" si="94">$AS$29*12*BE34</f>
        <v>2369.8320000000003</v>
      </c>
      <c r="BF29" s="53">
        <f t="shared" si="94"/>
        <v>2970.384</v>
      </c>
      <c r="BG29" s="53">
        <f t="shared" si="94"/>
        <v>3374.4000000000005</v>
      </c>
      <c r="BH29" s="53">
        <f t="shared" si="94"/>
        <v>2789.808</v>
      </c>
    </row>
    <row r="30" spans="1:60" s="1" customFormat="1" ht="78" customHeight="1">
      <c r="A30" s="39" t="s">
        <v>47</v>
      </c>
      <c r="B30" s="24" t="s">
        <v>22</v>
      </c>
      <c r="C30" s="30" t="s">
        <v>49</v>
      </c>
      <c r="D30" s="23">
        <f>7500/2</f>
        <v>3750</v>
      </c>
      <c r="E30" s="23">
        <f t="shared" ref="E30:AC30" si="95">7500/2</f>
        <v>3750</v>
      </c>
      <c r="F30" s="23">
        <v>1250</v>
      </c>
      <c r="G30" s="23">
        <v>1250</v>
      </c>
      <c r="H30" s="23">
        <v>1250</v>
      </c>
      <c r="I30" s="23">
        <v>1250</v>
      </c>
      <c r="J30" s="23">
        <f t="shared" si="95"/>
        <v>3750</v>
      </c>
      <c r="K30" s="23">
        <f t="shared" si="95"/>
        <v>3750</v>
      </c>
      <c r="L30" s="23">
        <f t="shared" si="95"/>
        <v>3750</v>
      </c>
      <c r="M30" s="23">
        <v>1250</v>
      </c>
      <c r="N30" s="23">
        <f t="shared" si="95"/>
        <v>3750</v>
      </c>
      <c r="O30" s="23">
        <f t="shared" si="95"/>
        <v>3750</v>
      </c>
      <c r="P30" s="23">
        <v>1250</v>
      </c>
      <c r="Q30" s="116">
        <f t="shared" si="95"/>
        <v>3750</v>
      </c>
      <c r="R30" s="23">
        <v>1250</v>
      </c>
      <c r="S30" s="23">
        <f t="shared" si="95"/>
        <v>3750</v>
      </c>
      <c r="T30" s="23">
        <f t="shared" si="95"/>
        <v>3750</v>
      </c>
      <c r="U30" s="23">
        <f t="shared" si="95"/>
        <v>3750</v>
      </c>
      <c r="V30" s="23">
        <f t="shared" si="95"/>
        <v>3750</v>
      </c>
      <c r="W30" s="23">
        <f t="shared" si="95"/>
        <v>3750</v>
      </c>
      <c r="X30" s="23">
        <f t="shared" si="95"/>
        <v>3750</v>
      </c>
      <c r="Y30" s="23">
        <v>3750</v>
      </c>
      <c r="Z30" s="23">
        <v>1250</v>
      </c>
      <c r="AA30" s="23">
        <f t="shared" si="95"/>
        <v>3750</v>
      </c>
      <c r="AB30" s="23">
        <f t="shared" si="95"/>
        <v>3750</v>
      </c>
      <c r="AC30" s="23">
        <f t="shared" si="95"/>
        <v>3750</v>
      </c>
      <c r="AD30" s="73" t="s">
        <v>79</v>
      </c>
      <c r="AE30" s="67" t="s">
        <v>22</v>
      </c>
      <c r="AF30" s="75" t="s">
        <v>121</v>
      </c>
      <c r="AG30" s="60">
        <v>3750</v>
      </c>
      <c r="AH30" s="60">
        <v>3750</v>
      </c>
      <c r="AI30" s="73" t="s">
        <v>79</v>
      </c>
      <c r="AJ30" s="67" t="s">
        <v>22</v>
      </c>
      <c r="AK30" s="89" t="s">
        <v>121</v>
      </c>
      <c r="AL30" s="60">
        <v>1250</v>
      </c>
      <c r="AM30" s="39" t="s">
        <v>79</v>
      </c>
      <c r="AN30" s="24" t="s">
        <v>22</v>
      </c>
      <c r="AO30" s="89" t="s">
        <v>121</v>
      </c>
      <c r="AP30" s="23">
        <v>1250</v>
      </c>
      <c r="AQ30" s="73" t="s">
        <v>47</v>
      </c>
      <c r="AR30" s="67" t="s">
        <v>22</v>
      </c>
      <c r="AS30" s="88" t="s">
        <v>49</v>
      </c>
      <c r="AT30" s="53">
        <v>1250</v>
      </c>
      <c r="AU30" s="53">
        <v>1250</v>
      </c>
      <c r="AV30" s="126">
        <v>1250</v>
      </c>
      <c r="AW30" s="53">
        <v>1250</v>
      </c>
      <c r="AX30" s="53">
        <v>1250</v>
      </c>
      <c r="AY30" s="53">
        <v>1250</v>
      </c>
      <c r="AZ30" s="53">
        <v>1250</v>
      </c>
      <c r="BA30" s="53">
        <v>1250</v>
      </c>
      <c r="BB30" s="53">
        <v>1250</v>
      </c>
      <c r="BC30" s="53">
        <v>1250</v>
      </c>
      <c r="BD30" s="53">
        <v>1250</v>
      </c>
      <c r="BE30" s="53">
        <v>1250</v>
      </c>
      <c r="BF30" s="53">
        <v>1250</v>
      </c>
      <c r="BG30" s="53">
        <v>1250</v>
      </c>
      <c r="BH30" s="53">
        <v>1250</v>
      </c>
    </row>
    <row r="31" spans="1:60" s="22" customFormat="1" ht="23.25" customHeight="1">
      <c r="A31" s="39" t="s">
        <v>21</v>
      </c>
      <c r="B31" s="24" t="s">
        <v>23</v>
      </c>
      <c r="C31" s="26">
        <v>2.21</v>
      </c>
      <c r="D31" s="17">
        <f t="shared" ref="D31" si="96">$C$31*12*D34</f>
        <v>19017.492000000002</v>
      </c>
      <c r="E31" s="17">
        <f t="shared" ref="E31:W31" si="97">$C$31*12*E34</f>
        <v>21070.14</v>
      </c>
      <c r="F31" s="17">
        <f t="shared" si="97"/>
        <v>1628.328</v>
      </c>
      <c r="G31" s="17">
        <f t="shared" si="97"/>
        <v>1607.1120000000001</v>
      </c>
      <c r="H31" s="17">
        <f t="shared" si="97"/>
        <v>1599.1559999999999</v>
      </c>
      <c r="I31" s="17">
        <f t="shared" si="97"/>
        <v>1646.8920000000001</v>
      </c>
      <c r="J31" s="17">
        <f t="shared" si="97"/>
        <v>9340.3439999999991</v>
      </c>
      <c r="K31" s="17">
        <f t="shared" si="97"/>
        <v>12612.912</v>
      </c>
      <c r="L31" s="17">
        <f t="shared" si="97"/>
        <v>14782.248</v>
      </c>
      <c r="M31" s="17">
        <f t="shared" si="97"/>
        <v>3537.768</v>
      </c>
      <c r="N31" s="17">
        <f t="shared" si="97"/>
        <v>20709.468000000001</v>
      </c>
      <c r="O31" s="17">
        <f t="shared" si="97"/>
        <v>11276.304</v>
      </c>
      <c r="P31" s="17">
        <f t="shared" si="97"/>
        <v>1447.992</v>
      </c>
      <c r="Q31" s="117">
        <f t="shared" si="97"/>
        <v>13801.008</v>
      </c>
      <c r="R31" s="17">
        <f t="shared" si="97"/>
        <v>1768.884</v>
      </c>
      <c r="S31" s="17">
        <f t="shared" si="97"/>
        <v>6690.9960000000001</v>
      </c>
      <c r="T31" s="17">
        <f t="shared" si="97"/>
        <v>16349.58</v>
      </c>
      <c r="U31" s="17">
        <f t="shared" si="97"/>
        <v>16126.812</v>
      </c>
      <c r="V31" s="17">
        <f t="shared" si="97"/>
        <v>9133.4879999999994</v>
      </c>
      <c r="W31" s="17">
        <f t="shared" si="97"/>
        <v>19221.696</v>
      </c>
      <c r="X31" s="17">
        <f t="shared" ref="X31:AC31" si="98">$C$31*12*X34</f>
        <v>10414.403999999999</v>
      </c>
      <c r="Y31" s="17">
        <f t="shared" si="98"/>
        <v>8833.8119999999999</v>
      </c>
      <c r="Z31" s="17">
        <f t="shared" si="98"/>
        <v>1662.8040000000001</v>
      </c>
      <c r="AA31" s="17">
        <f t="shared" si="98"/>
        <v>9024.7559999999994</v>
      </c>
      <c r="AB31" s="17">
        <f t="shared" si="98"/>
        <v>18969.755999999998</v>
      </c>
      <c r="AC31" s="17">
        <f t="shared" si="98"/>
        <v>15660.06</v>
      </c>
      <c r="AD31" s="73" t="s">
        <v>21</v>
      </c>
      <c r="AE31" s="67" t="s">
        <v>23</v>
      </c>
      <c r="AF31" s="72">
        <v>2.52</v>
      </c>
      <c r="AG31" s="84">
        <f>$AF$31*12*AG34</f>
        <v>14182.560000000001</v>
      </c>
      <c r="AH31" s="84">
        <f>$AF$31*12*AH34</f>
        <v>21742.560000000001</v>
      </c>
      <c r="AI31" s="73" t="s">
        <v>21</v>
      </c>
      <c r="AJ31" s="67" t="s">
        <v>23</v>
      </c>
      <c r="AK31" s="72">
        <v>2.3199999999999998</v>
      </c>
      <c r="AL31" s="84">
        <f>$AK$31*12*AL34</f>
        <v>14666.111999999997</v>
      </c>
      <c r="AM31" s="39" t="s">
        <v>21</v>
      </c>
      <c r="AN31" s="24" t="s">
        <v>23</v>
      </c>
      <c r="AO31" s="26">
        <v>2.48</v>
      </c>
      <c r="AP31" s="17">
        <f>AO31*12*AP34</f>
        <v>25926.912</v>
      </c>
      <c r="AQ31" s="73" t="s">
        <v>21</v>
      </c>
      <c r="AR31" s="67" t="s">
        <v>23</v>
      </c>
      <c r="AS31" s="97">
        <v>2.0099999999999998</v>
      </c>
      <c r="AT31" s="53">
        <f>$AS$31*12*AT34</f>
        <v>1866.8879999999999</v>
      </c>
      <c r="AU31" s="53">
        <f t="shared" ref="AU31:BD31" si="99">$AS$31*12*AU34</f>
        <v>1121.58</v>
      </c>
      <c r="AV31" s="126">
        <f t="shared" si="99"/>
        <v>13227.407999999998</v>
      </c>
      <c r="AW31" s="53">
        <f t="shared" si="99"/>
        <v>13512.023999999999</v>
      </c>
      <c r="AX31" s="53">
        <f t="shared" si="99"/>
        <v>14310.395999999997</v>
      </c>
      <c r="AY31" s="53">
        <f t="shared" si="99"/>
        <v>14402.052</v>
      </c>
      <c r="AZ31" s="53">
        <f t="shared" si="99"/>
        <v>14655.312</v>
      </c>
      <c r="BA31" s="53">
        <f t="shared" si="99"/>
        <v>14262.155999999997</v>
      </c>
      <c r="BB31" s="53">
        <f t="shared" si="99"/>
        <v>11731.967999999999</v>
      </c>
      <c r="BC31" s="53">
        <f t="shared" si="99"/>
        <v>13224.995999999997</v>
      </c>
      <c r="BD31" s="53">
        <f t="shared" si="99"/>
        <v>11324.339999999998</v>
      </c>
      <c r="BE31" s="53">
        <f t="shared" ref="BE31:BH31" si="100">$AS$31*12*BE34</f>
        <v>12535.164000000001</v>
      </c>
      <c r="BF31" s="53">
        <f t="shared" si="100"/>
        <v>15711.767999999998</v>
      </c>
      <c r="BG31" s="53">
        <f t="shared" si="100"/>
        <v>17848.8</v>
      </c>
      <c r="BH31" s="53">
        <f t="shared" si="100"/>
        <v>14756.615999999998</v>
      </c>
    </row>
    <row r="32" spans="1:60" s="1" customFormat="1" ht="36" customHeight="1">
      <c r="A32" s="39" t="s">
        <v>48</v>
      </c>
      <c r="B32" s="24" t="s">
        <v>23</v>
      </c>
      <c r="C32" s="26">
        <v>0.65</v>
      </c>
      <c r="D32" s="17">
        <f t="shared" ref="D32" si="101">$C$32*12*D34</f>
        <v>5593.380000000001</v>
      </c>
      <c r="E32" s="17">
        <v>0</v>
      </c>
      <c r="F32" s="17">
        <f t="shared" ref="F32:V32" si="102">$C$32*12*F34</f>
        <v>478.92</v>
      </c>
      <c r="G32" s="17">
        <f t="shared" si="102"/>
        <v>472.68000000000006</v>
      </c>
      <c r="H32" s="17">
        <f t="shared" si="102"/>
        <v>470.34000000000003</v>
      </c>
      <c r="I32" s="17">
        <f t="shared" si="102"/>
        <v>484.38000000000005</v>
      </c>
      <c r="J32" s="17">
        <v>0</v>
      </c>
      <c r="K32" s="17">
        <f t="shared" si="102"/>
        <v>3709.6800000000003</v>
      </c>
      <c r="L32" s="17">
        <f t="shared" si="102"/>
        <v>4347.72</v>
      </c>
      <c r="M32" s="17">
        <v>0</v>
      </c>
      <c r="N32" s="17">
        <v>0</v>
      </c>
      <c r="O32" s="17">
        <f t="shared" si="102"/>
        <v>3316.5600000000004</v>
      </c>
      <c r="P32" s="17">
        <f t="shared" si="102"/>
        <v>425.88000000000005</v>
      </c>
      <c r="Q32" s="117">
        <f t="shared" si="102"/>
        <v>4059.1200000000003</v>
      </c>
      <c r="R32" s="17">
        <f t="shared" si="102"/>
        <v>520.2600000000001</v>
      </c>
      <c r="S32" s="17">
        <f t="shared" si="102"/>
        <v>1967.9400000000003</v>
      </c>
      <c r="T32" s="17">
        <v>0</v>
      </c>
      <c r="U32" s="17">
        <f t="shared" si="102"/>
        <v>4743.18</v>
      </c>
      <c r="V32" s="17">
        <f t="shared" si="102"/>
        <v>2686.32</v>
      </c>
      <c r="W32" s="17">
        <v>0</v>
      </c>
      <c r="X32" s="17">
        <v>0</v>
      </c>
      <c r="Y32" s="17">
        <v>0</v>
      </c>
      <c r="Z32" s="17">
        <v>0</v>
      </c>
      <c r="AA32" s="17">
        <f t="shared" ref="AA32" si="103">$C$32*12*AA34</f>
        <v>2654.34</v>
      </c>
      <c r="AB32" s="17">
        <v>0</v>
      </c>
      <c r="AC32" s="17">
        <v>0</v>
      </c>
      <c r="AD32" s="73" t="s">
        <v>48</v>
      </c>
      <c r="AE32" s="67" t="s">
        <v>23</v>
      </c>
      <c r="AF32" s="72">
        <v>0.65</v>
      </c>
      <c r="AG32" s="86">
        <v>0</v>
      </c>
      <c r="AH32" s="86">
        <f>$AF$32*12*AH34</f>
        <v>5608.2000000000007</v>
      </c>
      <c r="AI32" s="73" t="s">
        <v>48</v>
      </c>
      <c r="AJ32" s="67" t="s">
        <v>23</v>
      </c>
      <c r="AK32" s="72">
        <v>0.65</v>
      </c>
      <c r="AL32" s="86">
        <f>AL34*$AK$32*12</f>
        <v>4109.0399999999991</v>
      </c>
      <c r="AM32" s="39" t="s">
        <v>80</v>
      </c>
      <c r="AN32" s="24" t="s">
        <v>23</v>
      </c>
      <c r="AO32" s="26">
        <v>0.65</v>
      </c>
      <c r="AP32" s="96">
        <f>AP34*AO32*12</f>
        <v>6795.3600000000006</v>
      </c>
      <c r="AQ32" s="73" t="s">
        <v>48</v>
      </c>
      <c r="AR32" s="67" t="s">
        <v>23</v>
      </c>
      <c r="AS32" s="97">
        <v>0.65</v>
      </c>
      <c r="AT32" s="60">
        <f>$AS$32*12*AT34</f>
        <v>603.72000000000014</v>
      </c>
      <c r="AU32" s="60">
        <f t="shared" ref="AU32:BD32" si="104">$AS$32*12*AU34</f>
        <v>362.70000000000005</v>
      </c>
      <c r="AV32" s="128">
        <f t="shared" si="104"/>
        <v>4277.5200000000004</v>
      </c>
      <c r="AW32" s="60">
        <f t="shared" si="104"/>
        <v>4369.5600000000004</v>
      </c>
      <c r="AX32" s="60">
        <f t="shared" si="104"/>
        <v>4627.74</v>
      </c>
      <c r="AY32" s="60">
        <f t="shared" si="104"/>
        <v>4657.380000000001</v>
      </c>
      <c r="AZ32" s="60">
        <f t="shared" si="104"/>
        <v>4739.2800000000007</v>
      </c>
      <c r="BA32" s="60">
        <f t="shared" si="104"/>
        <v>4612.1400000000003</v>
      </c>
      <c r="BB32" s="60">
        <f t="shared" si="104"/>
        <v>3793.92</v>
      </c>
      <c r="BC32" s="60">
        <f t="shared" si="104"/>
        <v>4276.74</v>
      </c>
      <c r="BD32" s="60">
        <f t="shared" si="104"/>
        <v>3662.1000000000004</v>
      </c>
      <c r="BE32" s="60">
        <f t="shared" ref="BE32:BH32" si="105">$AS$32*12*BE34</f>
        <v>4053.6600000000008</v>
      </c>
      <c r="BF32" s="60">
        <f t="shared" si="105"/>
        <v>5080.92</v>
      </c>
      <c r="BG32" s="60">
        <f t="shared" si="105"/>
        <v>5772.0000000000009</v>
      </c>
      <c r="BH32" s="60">
        <f t="shared" si="105"/>
        <v>4772.04</v>
      </c>
    </row>
    <row r="33" spans="1:63" s="1" customFormat="1">
      <c r="A33" s="40" t="s">
        <v>1</v>
      </c>
      <c r="B33" s="27"/>
      <c r="C33" s="27"/>
      <c r="D33" s="11">
        <f t="shared" ref="D33" si="106">D31+D30+D24+D20+D12+D10+D32</f>
        <v>194183.076</v>
      </c>
      <c r="E33" s="11">
        <f t="shared" ref="E33:W33" si="107">E31+E30+E24+E20+E12+E10+E32</f>
        <v>208540.32</v>
      </c>
      <c r="F33" s="11">
        <f t="shared" si="107"/>
        <v>17555.383999999998</v>
      </c>
      <c r="G33" s="11">
        <f t="shared" si="107"/>
        <v>17342.936000000002</v>
      </c>
      <c r="H33" s="11">
        <f t="shared" si="107"/>
        <v>17263.268</v>
      </c>
      <c r="I33" s="11">
        <f t="shared" si="107"/>
        <v>17741.276000000002</v>
      </c>
      <c r="J33" s="11">
        <f t="shared" si="107"/>
        <v>94533.071999999986</v>
      </c>
      <c r="K33" s="11">
        <f t="shared" si="107"/>
        <v>130050.33600000001</v>
      </c>
      <c r="L33" s="11">
        <f t="shared" si="107"/>
        <v>151773.144</v>
      </c>
      <c r="M33" s="11">
        <f t="shared" si="107"/>
        <v>35635.184000000001</v>
      </c>
      <c r="N33" s="11">
        <f t="shared" si="107"/>
        <v>205034.78399999999</v>
      </c>
      <c r="O33" s="11">
        <f t="shared" si="107"/>
        <v>116666.11199999999</v>
      </c>
      <c r="P33" s="11">
        <f t="shared" si="107"/>
        <v>15749.575999999999</v>
      </c>
      <c r="Q33" s="118">
        <f t="shared" si="107"/>
        <v>141947.424</v>
      </c>
      <c r="R33" s="11">
        <f t="shared" si="107"/>
        <v>18962.851999999999</v>
      </c>
      <c r="S33" s="11">
        <f t="shared" si="107"/>
        <v>70750.788</v>
      </c>
      <c r="T33" s="11">
        <f t="shared" si="107"/>
        <v>162659.04</v>
      </c>
      <c r="U33" s="11">
        <f t="shared" si="107"/>
        <v>165237.03600000002</v>
      </c>
      <c r="V33" s="11">
        <f t="shared" si="107"/>
        <v>95208.864000000001</v>
      </c>
      <c r="W33" s="11">
        <f t="shared" si="107"/>
        <v>190574.448</v>
      </c>
      <c r="X33" s="11">
        <f t="shared" ref="X33:AC33" si="108">X31+X30+X24+X20+X12+X10+X32</f>
        <v>104972.35200000001</v>
      </c>
      <c r="Y33" s="11">
        <f t="shared" si="108"/>
        <v>89609.856</v>
      </c>
      <c r="Z33" s="11">
        <f t="shared" si="108"/>
        <v>17411.552</v>
      </c>
      <c r="AA33" s="11">
        <f t="shared" si="108"/>
        <v>94120.067999999999</v>
      </c>
      <c r="AB33" s="11">
        <f t="shared" si="108"/>
        <v>188125.72799999997</v>
      </c>
      <c r="AC33" s="11">
        <f t="shared" si="108"/>
        <v>155957.27999999997</v>
      </c>
      <c r="AD33" s="74" t="s">
        <v>1</v>
      </c>
      <c r="AE33" s="74"/>
      <c r="AF33" s="74"/>
      <c r="AG33" s="59">
        <f>AG31+AG30+AG24+AG20+AG12+AG10+AG32</f>
        <v>108036.84</v>
      </c>
      <c r="AH33" s="59">
        <f>AH31+AH30+AH24+AH20+AH12+AH10+AH32</f>
        <v>169235.04000000004</v>
      </c>
      <c r="AI33" s="74" t="s">
        <v>1</v>
      </c>
      <c r="AJ33" s="74"/>
      <c r="AK33" s="74"/>
      <c r="AL33" s="59">
        <f>AL31+AL30+AL24+AL20+AL12+AL10+AL32</f>
        <v>100246.25599999999</v>
      </c>
      <c r="AM33" s="40" t="s">
        <v>1</v>
      </c>
      <c r="AN33" s="27"/>
      <c r="AO33" s="27"/>
      <c r="AP33" s="11">
        <f>AP31+AP30+AP24+AP20+AP12+AP10+AP32</f>
        <v>178347.53599999996</v>
      </c>
      <c r="AQ33" s="74" t="s">
        <v>1</v>
      </c>
      <c r="AR33" s="74"/>
      <c r="AS33" s="74"/>
      <c r="AT33" s="59">
        <f t="shared" ref="AT33:BD33" si="109">AT31+AT30+AT24+AT20+AT12+AT10+AT32</f>
        <v>18683.576000000001</v>
      </c>
      <c r="AU33" s="59">
        <f t="shared" si="109"/>
        <v>11723.66</v>
      </c>
      <c r="AV33" s="129">
        <f t="shared" si="109"/>
        <v>124771.61599999999</v>
      </c>
      <c r="AW33" s="59">
        <f t="shared" si="109"/>
        <v>127429.448</v>
      </c>
      <c r="AX33" s="59">
        <f t="shared" si="109"/>
        <v>134884.89199999999</v>
      </c>
      <c r="AY33" s="59">
        <f t="shared" si="109"/>
        <v>135740.804</v>
      </c>
      <c r="AZ33" s="59">
        <f t="shared" si="109"/>
        <v>138105.82399999999</v>
      </c>
      <c r="BA33" s="59">
        <f t="shared" si="109"/>
        <v>134434.41200000001</v>
      </c>
      <c r="BB33" s="59">
        <f t="shared" si="109"/>
        <v>110806.73599999999</v>
      </c>
      <c r="BC33" s="59">
        <f t="shared" si="109"/>
        <v>124749.09199999999</v>
      </c>
      <c r="BD33" s="59">
        <f t="shared" si="109"/>
        <v>107000.18000000001</v>
      </c>
      <c r="BE33" s="59">
        <f t="shared" ref="BE33:BH33" si="110">BE31+BE30+BE24+BE20+BE12+BE10+BE32</f>
        <v>118307.228</v>
      </c>
      <c r="BF33" s="59">
        <f t="shared" si="110"/>
        <v>147971.33599999998</v>
      </c>
      <c r="BG33" s="59">
        <f t="shared" si="110"/>
        <v>167927.6</v>
      </c>
      <c r="BH33" s="59">
        <f t="shared" si="110"/>
        <v>139051.83199999999</v>
      </c>
      <c r="BI33" s="105">
        <f>BH33+BG33+BF33+BE33+BD33+BC33+BB33+BA33+AZ33+AY33+AX33+AW33+AV33+AU33+AT33+AP33+AL33+AH33+AG33+AC33+AB33+AA33+Z33+Y33+X33+W33+V33+U33+T33+S33+R33+Q33+P33+O33+N33+M33+L33+K33+J33+I33+H33+G33+F33+E33+D33</f>
        <v>5015059.6639999999</v>
      </c>
      <c r="BJ33" s="105">
        <f>BI33/12</f>
        <v>417921.63866666664</v>
      </c>
      <c r="BK33" s="105">
        <f>BJ33*5/100</f>
        <v>20896.081933333331</v>
      </c>
    </row>
    <row r="34" spans="1:63" s="13" customFormat="1">
      <c r="A34" s="40" t="s">
        <v>0</v>
      </c>
      <c r="B34" s="27"/>
      <c r="C34" s="28"/>
      <c r="D34" s="48">
        <v>717.1</v>
      </c>
      <c r="E34" s="103">
        <v>794.5</v>
      </c>
      <c r="F34" s="48">
        <v>61.4</v>
      </c>
      <c r="G34" s="48">
        <v>60.6</v>
      </c>
      <c r="H34" s="48">
        <v>60.3</v>
      </c>
      <c r="I34" s="48">
        <v>62.1</v>
      </c>
      <c r="J34" s="48">
        <v>352.2</v>
      </c>
      <c r="K34" s="48">
        <v>475.6</v>
      </c>
      <c r="L34" s="48">
        <v>557.4</v>
      </c>
      <c r="M34" s="48">
        <v>133.4</v>
      </c>
      <c r="N34" s="48">
        <v>780.9</v>
      </c>
      <c r="O34" s="48">
        <v>425.2</v>
      </c>
      <c r="P34" s="48">
        <v>54.6</v>
      </c>
      <c r="Q34" s="119">
        <v>520.4</v>
      </c>
      <c r="R34" s="48">
        <v>66.7</v>
      </c>
      <c r="S34" s="48">
        <v>252.3</v>
      </c>
      <c r="T34" s="48">
        <v>616.5</v>
      </c>
      <c r="U34" s="48">
        <v>608.1</v>
      </c>
      <c r="V34" s="48">
        <v>344.4</v>
      </c>
      <c r="W34" s="48">
        <v>724.8</v>
      </c>
      <c r="X34" s="48">
        <v>392.7</v>
      </c>
      <c r="Y34" s="48">
        <v>333.1</v>
      </c>
      <c r="Z34" s="48">
        <v>62.7</v>
      </c>
      <c r="AA34" s="48">
        <v>340.3</v>
      </c>
      <c r="AB34" s="48">
        <v>715.3</v>
      </c>
      <c r="AC34" s="48">
        <v>590.5</v>
      </c>
      <c r="AD34" s="74" t="s">
        <v>0</v>
      </c>
      <c r="AE34" s="74"/>
      <c r="AF34" s="55"/>
      <c r="AG34" s="76">
        <v>469</v>
      </c>
      <c r="AH34" s="76">
        <v>719</v>
      </c>
      <c r="AI34" s="74" t="s">
        <v>0</v>
      </c>
      <c r="AJ34" s="74"/>
      <c r="AK34" s="55"/>
      <c r="AL34" s="78">
        <v>526.79999999999995</v>
      </c>
      <c r="AM34" s="40" t="s">
        <v>0</v>
      </c>
      <c r="AN34" s="27"/>
      <c r="AO34" s="28"/>
      <c r="AP34" s="78">
        <v>871.2</v>
      </c>
      <c r="AQ34" s="74" t="s">
        <v>0</v>
      </c>
      <c r="AR34" s="74"/>
      <c r="AS34" s="55"/>
      <c r="AT34" s="48">
        <v>77.400000000000006</v>
      </c>
      <c r="AU34" s="48">
        <v>46.5</v>
      </c>
      <c r="AV34" s="119">
        <v>548.4</v>
      </c>
      <c r="AW34" s="48">
        <v>560.20000000000005</v>
      </c>
      <c r="AX34" s="48">
        <v>593.29999999999995</v>
      </c>
      <c r="AY34" s="48">
        <v>597.1</v>
      </c>
      <c r="AZ34" s="48">
        <v>607.6</v>
      </c>
      <c r="BA34" s="48">
        <v>591.29999999999995</v>
      </c>
      <c r="BB34" s="48">
        <v>486.4</v>
      </c>
      <c r="BC34" s="48">
        <v>548.29999999999995</v>
      </c>
      <c r="BD34" s="48">
        <v>469.5</v>
      </c>
      <c r="BE34" s="48">
        <v>519.70000000000005</v>
      </c>
      <c r="BF34" s="48">
        <v>651.4</v>
      </c>
      <c r="BG34" s="48">
        <v>740</v>
      </c>
      <c r="BH34" s="48">
        <v>611.79999999999995</v>
      </c>
      <c r="BI34" s="105">
        <f>BH34+BG34+BF34+BE34+BD34+BC34+BB34+BA34+AZ34+AY34+AX34+AW34+AV34+AU34+AT34+AP34+AL34+AH34+AG34+AC34+AB34+AA34+Z34+Y34+X34+W34+V34+U34+T34+S34+R34+Q34+P34+O34+N34+M34+L34+K34+J34+I34+H34+G34+F34+E34+D34</f>
        <v>20338</v>
      </c>
      <c r="BJ34" s="106"/>
      <c r="BK34" s="106">
        <f>BI34*70*80/100</f>
        <v>1138928</v>
      </c>
    </row>
    <row r="35" spans="1:63" s="2" customFormat="1" ht="25.5" customHeight="1">
      <c r="A35" s="29" t="s">
        <v>24</v>
      </c>
      <c r="B35" s="28"/>
      <c r="C35" s="28"/>
      <c r="D35" s="12">
        <f t="shared" ref="D35:W35" si="111">D33/12/D34</f>
        <v>22.565783014921212</v>
      </c>
      <c r="E35" s="12">
        <f t="shared" si="111"/>
        <v>21.87332913782253</v>
      </c>
      <c r="F35" s="12">
        <f t="shared" si="111"/>
        <v>23.826525515743754</v>
      </c>
      <c r="G35" s="12">
        <f t="shared" si="111"/>
        <v>23.848921892189217</v>
      </c>
      <c r="H35" s="12">
        <f t="shared" si="111"/>
        <v>23.857473742399115</v>
      </c>
      <c r="I35" s="12">
        <f t="shared" si="111"/>
        <v>23.807402039720884</v>
      </c>
      <c r="J35" s="12">
        <f t="shared" si="111"/>
        <v>22.367279954571263</v>
      </c>
      <c r="K35" s="12">
        <f t="shared" si="111"/>
        <v>22.787064760302776</v>
      </c>
      <c r="L35" s="12">
        <f t="shared" si="111"/>
        <v>22.690638679583785</v>
      </c>
      <c r="M35" s="12">
        <f t="shared" si="111"/>
        <v>22.260859570214894</v>
      </c>
      <c r="N35" s="12">
        <f t="shared" si="111"/>
        <v>21.880179280317584</v>
      </c>
      <c r="O35" s="12">
        <f t="shared" si="111"/>
        <v>22.864948259642521</v>
      </c>
      <c r="P35" s="12">
        <f t="shared" si="111"/>
        <v>24.037814407814405</v>
      </c>
      <c r="Q35" s="120">
        <f t="shared" si="111"/>
        <v>22.730499615680245</v>
      </c>
      <c r="R35" s="12">
        <f t="shared" si="111"/>
        <v>23.691719140429782</v>
      </c>
      <c r="S35" s="12">
        <f t="shared" si="111"/>
        <v>23.368604835513278</v>
      </c>
      <c r="T35" s="12">
        <f t="shared" si="111"/>
        <v>21.986893755068937</v>
      </c>
      <c r="U35" s="12">
        <f t="shared" si="111"/>
        <v>22.643895740832104</v>
      </c>
      <c r="V35" s="12">
        <f t="shared" si="111"/>
        <v>23.037375145180025</v>
      </c>
      <c r="W35" s="12">
        <f t="shared" si="111"/>
        <v>21.911153421633554</v>
      </c>
      <c r="X35" s="12">
        <f t="shared" ref="X35:AC35" si="112">X33/12/X34</f>
        <v>22.27577285459639</v>
      </c>
      <c r="Y35" s="12">
        <f t="shared" si="112"/>
        <v>22.418156709696788</v>
      </c>
      <c r="Z35" s="12">
        <f t="shared" si="112"/>
        <v>23.14135034556087</v>
      </c>
      <c r="AA35" s="12">
        <f t="shared" si="112"/>
        <v>23.048307375844843</v>
      </c>
      <c r="AB35" s="12">
        <f t="shared" si="112"/>
        <v>21.916879630924086</v>
      </c>
      <c r="AC35" s="12">
        <f t="shared" si="112"/>
        <v>22.009212531752748</v>
      </c>
      <c r="AD35" s="58" t="s">
        <v>24</v>
      </c>
      <c r="AE35" s="55"/>
      <c r="AF35" s="55"/>
      <c r="AG35" s="59">
        <f t="shared" ref="AG35:AH35" si="113">AG33/12/AG34</f>
        <v>19.196311300639657</v>
      </c>
      <c r="AH35" s="59">
        <f t="shared" si="113"/>
        <v>19.614631432545206</v>
      </c>
      <c r="AI35" s="58" t="s">
        <v>24</v>
      </c>
      <c r="AJ35" s="55"/>
      <c r="AK35" s="55"/>
      <c r="AL35" s="59">
        <f t="shared" ref="AL35" si="114">AL33/12/AL34</f>
        <v>15.857734750696027</v>
      </c>
      <c r="AM35" s="29" t="s">
        <v>24</v>
      </c>
      <c r="AN35" s="28"/>
      <c r="AO35" s="28"/>
      <c r="AP35" s="12">
        <f t="shared" ref="AP35" si="115">AP33/12/AP34</f>
        <v>17.059566880930511</v>
      </c>
      <c r="AQ35" s="58" t="s">
        <v>24</v>
      </c>
      <c r="AR35" s="55"/>
      <c r="AS35" s="55"/>
      <c r="AT35" s="59">
        <f t="shared" ref="AT35:BD35" si="116">AT33/12/AT34</f>
        <v>20.115822566752797</v>
      </c>
      <c r="AU35" s="59">
        <f t="shared" si="116"/>
        <v>21.010143369175626</v>
      </c>
      <c r="AV35" s="129">
        <f t="shared" si="116"/>
        <v>18.959946511062487</v>
      </c>
      <c r="AW35" s="59">
        <f t="shared" si="116"/>
        <v>18.955945495656312</v>
      </c>
      <c r="AX35" s="59">
        <f t="shared" si="116"/>
        <v>18.945571661329289</v>
      </c>
      <c r="AY35" s="59">
        <f t="shared" si="116"/>
        <v>18.944454306927931</v>
      </c>
      <c r="AZ35" s="59">
        <f t="shared" si="116"/>
        <v>18.941439543559358</v>
      </c>
      <c r="BA35" s="59">
        <f t="shared" si="116"/>
        <v>18.946165511020915</v>
      </c>
      <c r="BB35" s="59">
        <f t="shared" si="116"/>
        <v>18.984158442982455</v>
      </c>
      <c r="BC35" s="59">
        <f t="shared" si="116"/>
        <v>18.959981153869538</v>
      </c>
      <c r="BD35" s="59">
        <f t="shared" si="116"/>
        <v>18.99186723464679</v>
      </c>
      <c r="BE35" s="59">
        <f t="shared" ref="BE35:BH35" si="117">BE33/12/BE34</f>
        <v>18.970436149060355</v>
      </c>
      <c r="BF35" s="59">
        <f t="shared" si="117"/>
        <v>18.929911984443759</v>
      </c>
      <c r="BG35" s="59">
        <f t="shared" si="117"/>
        <v>18.910765765765767</v>
      </c>
      <c r="BH35" s="59">
        <f t="shared" si="117"/>
        <v>18.940262613054376</v>
      </c>
      <c r="BI35" s="107"/>
      <c r="BJ35" s="107"/>
      <c r="BK35" s="107"/>
    </row>
    <row r="36" spans="1:63" s="2" customFormat="1" ht="15.75" customHeight="1">
      <c r="A36" s="14"/>
      <c r="B36" s="18"/>
      <c r="C36" s="18"/>
      <c r="D36" s="15"/>
      <c r="E36" s="15"/>
      <c r="F36" s="1"/>
      <c r="G36" s="5"/>
      <c r="H36" s="5"/>
      <c r="I36" s="5"/>
      <c r="J36" s="5"/>
      <c r="K36" s="5"/>
      <c r="L36" s="5"/>
      <c r="M36" s="5"/>
      <c r="N36" s="5"/>
      <c r="O36" s="5"/>
      <c r="P36"/>
      <c r="Q36" s="121"/>
      <c r="AD36" s="1"/>
      <c r="AE36" s="1"/>
      <c r="AF36" s="1"/>
      <c r="AG36" s="1"/>
      <c r="AH36" s="1"/>
      <c r="AI36" s="1"/>
      <c r="AJ36" s="1"/>
      <c r="AK36" s="1"/>
      <c r="AL36" s="1"/>
      <c r="AM36" s="18"/>
      <c r="AN36" s="18"/>
      <c r="AO36" s="18"/>
      <c r="AP36" s="5"/>
      <c r="AV36" s="130"/>
    </row>
    <row r="37" spans="1:63" s="2" customFormat="1" ht="27" customHeight="1">
      <c r="A37" s="4"/>
      <c r="B37" s="16"/>
      <c r="C37" s="45"/>
      <c r="D37" s="46"/>
      <c r="E37" s="46"/>
      <c r="F37" s="1"/>
      <c r="G37" s="5"/>
      <c r="H37" s="5"/>
      <c r="I37" s="5"/>
      <c r="J37" s="5"/>
      <c r="K37" s="5"/>
      <c r="L37" s="5"/>
      <c r="M37" s="5"/>
      <c r="N37" s="5"/>
      <c r="O37" s="5"/>
      <c r="P37"/>
      <c r="Q37" s="12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F37" s="87"/>
      <c r="AG37" s="87"/>
      <c r="AH37" s="87"/>
      <c r="AI37" s="87"/>
      <c r="AJ37" s="87"/>
      <c r="AK37" s="87"/>
      <c r="AM37" s="18"/>
      <c r="AN37" s="18"/>
      <c r="AO37" s="18"/>
      <c r="AP37" s="5"/>
      <c r="AQ37" s="41"/>
      <c r="AR37" s="98"/>
      <c r="AV37" s="130"/>
    </row>
    <row r="38" spans="1:63" s="1" customFormat="1" ht="24" customHeight="1">
      <c r="A38" s="4"/>
      <c r="B38" s="16"/>
      <c r="C38" s="45"/>
      <c r="D38" s="46"/>
      <c r="E38" s="46"/>
      <c r="G38" s="5"/>
      <c r="H38" s="5"/>
      <c r="I38" s="5"/>
      <c r="J38" s="5"/>
      <c r="K38" s="5"/>
      <c r="L38" s="5"/>
      <c r="M38" s="5"/>
      <c r="N38" s="5"/>
      <c r="O38" s="5"/>
      <c r="P38" s="42"/>
      <c r="Q38" s="121"/>
      <c r="AD38"/>
      <c r="AF38" s="87"/>
      <c r="AG38" s="87"/>
      <c r="AH38" s="87"/>
      <c r="AI38" s="87"/>
      <c r="AJ38" s="87"/>
      <c r="AK38" s="87"/>
      <c r="AM38" s="16"/>
      <c r="AN38" s="16"/>
      <c r="AO38" s="16"/>
      <c r="AP38" s="5"/>
      <c r="AQ38" s="41"/>
      <c r="AR38" s="99"/>
      <c r="AV38" s="20"/>
    </row>
    <row r="39" spans="1:63" s="1" customFormat="1" ht="18.75">
      <c r="A39" s="4"/>
      <c r="B39" s="16"/>
      <c r="C39" s="45"/>
      <c r="D39" s="46"/>
      <c r="E39" s="46"/>
      <c r="G39" s="5"/>
      <c r="H39" s="5"/>
      <c r="I39" s="5"/>
      <c r="J39" s="5"/>
      <c r="K39" s="5"/>
      <c r="L39" s="5"/>
      <c r="M39" s="5"/>
      <c r="N39" s="5"/>
      <c r="O39" s="5"/>
      <c r="P39"/>
      <c r="Q39" s="121"/>
      <c r="AD39"/>
      <c r="AF39" s="87"/>
      <c r="AG39" s="87"/>
      <c r="AH39" s="87"/>
      <c r="AI39" s="87"/>
      <c r="AJ39" s="87"/>
      <c r="AK39" s="87"/>
      <c r="AM39" s="16"/>
      <c r="AN39" s="16"/>
      <c r="AO39" s="16"/>
      <c r="AP39" s="5"/>
      <c r="AR39" s="98"/>
      <c r="AV39" s="20"/>
    </row>
    <row r="40" spans="1:63" s="1" customFormat="1" ht="18.75">
      <c r="A40" s="4"/>
      <c r="B40" s="16"/>
      <c r="C40" s="45"/>
      <c r="D40" s="46"/>
      <c r="E40" s="46"/>
      <c r="G40" s="5"/>
      <c r="H40" s="5"/>
      <c r="I40" s="5"/>
      <c r="J40" s="5"/>
      <c r="K40" s="5"/>
      <c r="L40" s="5"/>
      <c r="M40" s="5"/>
      <c r="N40" s="5"/>
      <c r="O40" s="5"/>
      <c r="P40" s="41"/>
      <c r="Q40" s="121"/>
      <c r="AD40"/>
      <c r="AF40" s="87"/>
      <c r="AG40" s="87"/>
      <c r="AH40" s="87"/>
      <c r="AI40" s="87"/>
      <c r="AJ40" s="87"/>
      <c r="AK40" s="87"/>
      <c r="AM40" s="16"/>
      <c r="AN40" s="16"/>
      <c r="AO40" s="16"/>
      <c r="AP40" s="5"/>
      <c r="AQ40"/>
      <c r="AR40" s="99"/>
      <c r="AV40" s="20"/>
    </row>
    <row r="41" spans="1:63" s="1" customFormat="1" ht="18.75">
      <c r="A41" s="4"/>
      <c r="B41" s="16"/>
      <c r="C41" s="45"/>
      <c r="D41" s="46"/>
      <c r="E41" s="46"/>
      <c r="F41" s="43"/>
      <c r="G41" s="5"/>
      <c r="H41" s="5"/>
      <c r="I41" s="5"/>
      <c r="J41" s="5"/>
      <c r="K41" s="5"/>
      <c r="L41" s="5"/>
      <c r="M41" s="5"/>
      <c r="N41" s="5"/>
      <c r="O41" s="5"/>
      <c r="P41" s="5"/>
      <c r="Q41" s="121"/>
      <c r="AD41"/>
      <c r="AF41" s="87"/>
      <c r="AG41" s="87"/>
      <c r="AH41" s="87"/>
      <c r="AI41" s="87"/>
      <c r="AJ41" s="87"/>
      <c r="AK41" s="87"/>
      <c r="AM41" s="16"/>
      <c r="AN41" s="16"/>
      <c r="AO41" s="16"/>
      <c r="AP41" s="5"/>
      <c r="AQ41" s="42"/>
      <c r="AR41" s="100"/>
      <c r="AV41" s="20"/>
    </row>
    <row r="42" spans="1:63" s="1" customFormat="1">
      <c r="A42" s="4"/>
      <c r="B42" s="16"/>
      <c r="C42" s="45"/>
      <c r="D42" s="46"/>
      <c r="E42" s="46"/>
      <c r="F42"/>
      <c r="G42"/>
      <c r="H42"/>
      <c r="I42"/>
      <c r="J42"/>
      <c r="K42"/>
      <c r="L42"/>
      <c r="M42"/>
      <c r="N42"/>
      <c r="O42"/>
      <c r="P42"/>
      <c r="Q42" s="12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 s="16"/>
      <c r="AN42" s="16"/>
      <c r="AO42" s="16"/>
      <c r="AP42" s="5"/>
      <c r="AQ42"/>
      <c r="AR42" s="99"/>
      <c r="AV42" s="20"/>
    </row>
    <row r="43" spans="1:63" ht="18.75">
      <c r="AQ43" s="41"/>
      <c r="AR43" s="98"/>
    </row>
  </sheetData>
  <mergeCells count="15">
    <mergeCell ref="A7:A8"/>
    <mergeCell ref="B7:B8"/>
    <mergeCell ref="C7:C8"/>
    <mergeCell ref="AS7:AS8"/>
    <mergeCell ref="AD7:AD8"/>
    <mergeCell ref="AM7:AM8"/>
    <mergeCell ref="AN7:AN8"/>
    <mergeCell ref="AO7:AO8"/>
    <mergeCell ref="AQ7:AQ8"/>
    <mergeCell ref="AR7:AR8"/>
    <mergeCell ref="AJ7:AJ8"/>
    <mergeCell ref="AK7:AK8"/>
    <mergeCell ref="AE7:AE8"/>
    <mergeCell ref="AF7:AF8"/>
    <mergeCell ref="AI7:AI8"/>
  </mergeCells>
  <pageMargins left="0.23622047244094491" right="0.11811023622047245" top="0.23622047244094491" bottom="0.19685039370078741" header="0.31496062992125984" footer="0.31496062992125984"/>
  <pageSetup paperSize="9" scale="40" firstPageNumber="0" fitToWidth="4" orientation="landscape" r:id="rId1"/>
  <headerFooter alignWithMargins="0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2017-07-10T06:53:51Z</cp:lastPrinted>
  <dcterms:created xsi:type="dcterms:W3CDTF">2013-04-24T10:34:01Z</dcterms:created>
  <dcterms:modified xsi:type="dcterms:W3CDTF">2018-04-18T08:39:40Z</dcterms:modified>
</cp:coreProperties>
</file>